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mini14323\Desktop\Q3FY21 Final\"/>
    </mc:Choice>
  </mc:AlternateContent>
  <bookViews>
    <workbookView xWindow="0" yWindow="0" windowWidth="20490" windowHeight="7620"/>
  </bookViews>
  <sheets>
    <sheet name="Index" sheetId="5" r:id="rId1"/>
    <sheet name="Fin &amp; Ops Metrics" sheetId="3" r:id="rId2"/>
    <sheet name="Income Statement" sheetId="1" r:id="rId3"/>
  </sheets>
  <definedNames>
    <definedName name="Attrition">#REF!</definedName>
    <definedName name="B_S">#REF!</definedName>
    <definedName name="B_S_ratios">#REF!</definedName>
    <definedName name="Bill_rates">#REF!</definedName>
    <definedName name="Effort_util">#REF!</definedName>
    <definedName name="Emp_Data">#REF!</definedName>
    <definedName name="Emps_PeriodEnd">#REF!</definedName>
    <definedName name="FY04Revenue">#REF!</definedName>
    <definedName name="Home">#REF!</definedName>
    <definedName name="Infrastructure">#REF!</definedName>
    <definedName name="IntnlRev1Q04">#REF!</definedName>
    <definedName name="IntnlRev1Q05">#REF!</definedName>
    <definedName name="IntnlRev2Q05">#REF!</definedName>
    <definedName name="IntnlRev3Q05">#REF!</definedName>
    <definedName name="IntnlRev4Q04">#REF!</definedName>
    <definedName name="IntnlRev4Q05">#REF!</definedName>
    <definedName name="Margin_analysis">#REF!</definedName>
    <definedName name="P_L">#REF!</definedName>
    <definedName name="_xlnm.Print_Area" localSheetId="1">'Fin &amp; Ops Metrics'!$A$1:$I$130</definedName>
    <definedName name="_xlnm.Print_Titles" localSheetId="1">'Fin &amp; Ops Metrics'!$1:$3</definedName>
    <definedName name="Qtr_seq_growth">#REF!</definedName>
    <definedName name="Recruitment_effort">#REF!</definedName>
    <definedName name="Rev_anal">#REF!</definedName>
    <definedName name="Revanal_client_conc">#REF!</definedName>
    <definedName name="Revanal_contract">#REF!</definedName>
    <definedName name="Revanal_Domain">#REF!</definedName>
    <definedName name="Revanal_Geog">#REF!</definedName>
    <definedName name="Revanal_Service">#REF!</definedName>
    <definedName name="Revanal_tech">#REF!</definedName>
    <definedName name="Revenue1Q04">#REF!</definedName>
    <definedName name="Revenue1Q05">#REF!</definedName>
    <definedName name="Revenue1Q06">#REF!</definedName>
    <definedName name="Revenue2Q04">#REF!</definedName>
    <definedName name="Revenue2Q05">#REF!</definedName>
    <definedName name="Revenue3Q04">#REF!</definedName>
    <definedName name="Revenue3Q05">#REF!</definedName>
    <definedName name="Revenue4Q04">#REF!</definedName>
    <definedName name="Revenue4Q05">#REF!</definedName>
    <definedName name="Tevanal_contract">#REF!</definedName>
    <definedName name="Util">#REF!</definedName>
    <definedName name="YoY_Growth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75" i="3" l="1"/>
  <c r="E19" i="3" l="1"/>
  <c r="C35" i="3" l="1"/>
  <c r="E13" i="3"/>
  <c r="C13" i="3"/>
  <c r="D14" i="3" l="1"/>
  <c r="D15" i="3"/>
  <c r="D17" i="3"/>
  <c r="D18" i="3"/>
  <c r="D35" i="3" l="1"/>
  <c r="F13" i="3" l="1"/>
  <c r="G13" i="3"/>
  <c r="C14" i="3"/>
  <c r="F14" i="3" s="1"/>
  <c r="D23" i="3"/>
  <c r="E14" i="3"/>
  <c r="E23" i="3" s="1"/>
  <c r="C15" i="3"/>
  <c r="E15" i="3"/>
  <c r="C16" i="3"/>
  <c r="G16" i="3" s="1"/>
  <c r="C17" i="3"/>
  <c r="E17" i="3"/>
  <c r="C18" i="3"/>
  <c r="E18" i="3"/>
  <c r="C19" i="3"/>
  <c r="C52" i="3"/>
  <c r="D52" i="3"/>
  <c r="E52" i="3"/>
  <c r="C55" i="3"/>
  <c r="C62" i="3"/>
  <c r="D62" i="3"/>
  <c r="C67" i="3"/>
  <c r="D67" i="3"/>
  <c r="E67" i="3"/>
  <c r="D75" i="3"/>
  <c r="E75" i="3"/>
  <c r="C113" i="3"/>
  <c r="D113" i="3"/>
  <c r="E113" i="3"/>
  <c r="C118" i="3"/>
  <c r="D118" i="3"/>
  <c r="E118" i="3"/>
  <c r="C125" i="3"/>
  <c r="D125" i="3"/>
  <c r="E125" i="3"/>
  <c r="C25" i="3" l="1"/>
  <c r="G18" i="3"/>
  <c r="C24" i="3"/>
  <c r="G17" i="3"/>
  <c r="G15" i="3"/>
  <c r="F16" i="3"/>
  <c r="G14" i="3"/>
  <c r="D24" i="3"/>
  <c r="F17" i="3"/>
  <c r="F18" i="3"/>
  <c r="F15" i="3"/>
  <c r="E24" i="3"/>
  <c r="C23" i="3"/>
</calcChain>
</file>

<file path=xl/sharedStrings.xml><?xml version="1.0" encoding="utf-8"?>
<sst xmlns="http://schemas.openxmlformats.org/spreadsheetml/2006/main" count="225" uniqueCount="157">
  <si>
    <t>UK</t>
  </si>
  <si>
    <t>US</t>
  </si>
  <si>
    <t>Operating EBITDA</t>
  </si>
  <si>
    <t>Revenue from Operations</t>
  </si>
  <si>
    <t>(d) Other expenses</t>
  </si>
  <si>
    <t>Income</t>
  </si>
  <si>
    <t>Total Income</t>
  </si>
  <si>
    <t>Expenses</t>
  </si>
  <si>
    <t>Total Comprehensive Income net of tax (7 + 8)</t>
  </si>
  <si>
    <t>Other Equity</t>
  </si>
  <si>
    <t>Application Development</t>
  </si>
  <si>
    <t>Digital Commerce</t>
  </si>
  <si>
    <t>Application Support &amp; Maintenance</t>
  </si>
  <si>
    <t>BI &amp; Analytics</t>
  </si>
  <si>
    <t>Assurance &amp; Testing</t>
  </si>
  <si>
    <t>Total</t>
  </si>
  <si>
    <t>Fixed Price</t>
  </si>
  <si>
    <t>Time &amp; Material</t>
  </si>
  <si>
    <t>Government</t>
  </si>
  <si>
    <t>Financial Services</t>
  </si>
  <si>
    <t>Retail Services</t>
  </si>
  <si>
    <t>Active during immediately preceding 12 months</t>
  </si>
  <si>
    <t>Active Clients during the Quarter</t>
  </si>
  <si>
    <t>Additions</t>
  </si>
  <si>
    <t>Clients accounting for &gt;5% of Revenue</t>
  </si>
  <si>
    <t>Repeat Business %</t>
  </si>
  <si>
    <t>Net Cash</t>
  </si>
  <si>
    <t>KEY FINANCIAL AND OPERATING METRICS</t>
  </si>
  <si>
    <t xml:space="preserve">Contents  </t>
  </si>
  <si>
    <t>Client Metrics</t>
  </si>
  <si>
    <t>Employee Metrics</t>
  </si>
  <si>
    <t>Revenue Distribution by Project Type</t>
  </si>
  <si>
    <t xml:space="preserve">Revenue Distribution by Industry </t>
  </si>
  <si>
    <t>Key Revenue Metrics</t>
  </si>
  <si>
    <t>Key Ratios</t>
  </si>
  <si>
    <t>Key Financial Metrics</t>
  </si>
  <si>
    <t>Hedges Outstanding</t>
  </si>
  <si>
    <t>Cash &amp; Cash Equivalent</t>
  </si>
  <si>
    <t>Growth (%)</t>
  </si>
  <si>
    <t>Q-o-Q</t>
  </si>
  <si>
    <t>Y-o-Y</t>
  </si>
  <si>
    <t>Net Profit</t>
  </si>
  <si>
    <t>Diluted EPS (INR)</t>
  </si>
  <si>
    <t>USD</t>
  </si>
  <si>
    <t>GBP</t>
  </si>
  <si>
    <t>Net Profit Margin (%)</t>
  </si>
  <si>
    <t>DSO (Days)</t>
  </si>
  <si>
    <t>Key ratios</t>
  </si>
  <si>
    <t>Revenue Distribution by Project Type (%)</t>
  </si>
  <si>
    <t>Revenue Distribution by Industry (%)</t>
  </si>
  <si>
    <t>Clients Contribution to Revenue (%)</t>
  </si>
  <si>
    <t>Top 5 Clients</t>
  </si>
  <si>
    <t>Top 10 Clients</t>
  </si>
  <si>
    <t>Fortune 1000 Clients</t>
  </si>
  <si>
    <t>Clients Details (Number)</t>
  </si>
  <si>
    <t>Order Backlog</t>
  </si>
  <si>
    <t xml:space="preserve">* Orders in hand as on last day of quarter which will be executed over the next 12 month period </t>
  </si>
  <si>
    <t>Corporate Services (Including trainees)</t>
  </si>
  <si>
    <t>Onsite</t>
  </si>
  <si>
    <t>Offshore</t>
  </si>
  <si>
    <t>Technical</t>
  </si>
  <si>
    <t>Technical Support</t>
  </si>
  <si>
    <t xml:space="preserve">Marketing </t>
  </si>
  <si>
    <t>Support</t>
  </si>
  <si>
    <t>Other details</t>
  </si>
  <si>
    <t>By Type</t>
  </si>
  <si>
    <t>Total cash, cash equivalents and fair value of Mutual Funds</t>
  </si>
  <si>
    <t>Women Employees (%)</t>
  </si>
  <si>
    <t>Constant Currency Growth  (%)</t>
  </si>
  <si>
    <t>Financial Metrics</t>
  </si>
  <si>
    <t>Operating Metrics</t>
  </si>
  <si>
    <t>Revenue Distribution by Region</t>
  </si>
  <si>
    <t>Revenue Distribution by Service Line</t>
  </si>
  <si>
    <t>Revenue Distribution by Region (%)</t>
  </si>
  <si>
    <t>Revenue Distribution by Service Line (%)</t>
  </si>
  <si>
    <t>Sr. No.</t>
  </si>
  <si>
    <t>(INR Crores)</t>
  </si>
  <si>
    <t>Total EBITDA</t>
  </si>
  <si>
    <t>12M Order Backlog*</t>
  </si>
  <si>
    <t>Cash &amp; Cash Equivalent (INR Crores)</t>
  </si>
  <si>
    <t>INR Crores</t>
  </si>
  <si>
    <t>FX Hedges for next 12 months</t>
  </si>
  <si>
    <t>LTM Attrition (%)</t>
  </si>
  <si>
    <t>Other Details (%)</t>
  </si>
  <si>
    <t>Other details (%)</t>
  </si>
  <si>
    <t>By Type (Number)</t>
  </si>
  <si>
    <t>No. of Clients with  Annual Billing &gt; USD 1 Mn</t>
  </si>
  <si>
    <t>% of business from Clients with potential annual billing &gt; USD 1 Mn</t>
  </si>
  <si>
    <t>Operating EBITDA Margin (%)</t>
  </si>
  <si>
    <t>* Total debt includes both long term and short term borrowings</t>
  </si>
  <si>
    <t>By Segment (Number)</t>
  </si>
  <si>
    <t>By Location (Number)</t>
  </si>
  <si>
    <t>Avg. rate/ INR</t>
  </si>
  <si>
    <t>ROCE (%)*</t>
  </si>
  <si>
    <t>* ROCE = EBIT / Average Capital Employed. ROCE is annualised</t>
  </si>
  <si>
    <t>By Segment</t>
  </si>
  <si>
    <t>By Location</t>
  </si>
  <si>
    <t>Quarter  ended</t>
  </si>
  <si>
    <t>Year ended</t>
  </si>
  <si>
    <t>1</t>
  </si>
  <si>
    <t>(a) Revenue from operations</t>
  </si>
  <si>
    <t>(b) Other income</t>
  </si>
  <si>
    <t>2</t>
  </si>
  <si>
    <t>(a) Employee benefits expenses</t>
  </si>
  <si>
    <t>(b) Finance costs</t>
  </si>
  <si>
    <t>(c) Depreciation and amortisation expenses</t>
  </si>
  <si>
    <t>Total expenses</t>
  </si>
  <si>
    <t>Profit before exceptional items &amp; tax ( 1 - 2 )</t>
  </si>
  <si>
    <t>Profit before tax ( 3 + 4 )</t>
  </si>
  <si>
    <t>Tax expense / (credit)</t>
  </si>
  <si>
    <t xml:space="preserve"> - Total (net)</t>
  </si>
  <si>
    <t>Net Profit for the period ( 5 - 6 )</t>
  </si>
  <si>
    <t>Other Comprehensive Income/(Loss) net of tax (Refer note 3)</t>
  </si>
  <si>
    <t>Paid-up equity share capital ( Face value Rs. 5/- per share )</t>
  </si>
  <si>
    <t>Earnings per share (of Rs 5/- each) (not annualised) :</t>
  </si>
  <si>
    <t>(a) Basic - Rs</t>
  </si>
  <si>
    <t>(b) Diluted - Rs</t>
  </si>
  <si>
    <t>Particulars (In INR Lakhs, except EPS)</t>
  </si>
  <si>
    <t>Total EBITDA Margin (%)</t>
  </si>
  <si>
    <t>Exceptional items - gain / (loss), net</t>
  </si>
  <si>
    <t xml:space="preserve"> - Current tax</t>
  </si>
  <si>
    <t xml:space="preserve"> - Deferred tax</t>
  </si>
  <si>
    <t xml:space="preserve"> - Tax relating to prior periods</t>
  </si>
  <si>
    <t>Total Debt*</t>
  </si>
  <si>
    <t>Consolidated</t>
  </si>
  <si>
    <t>ME</t>
  </si>
  <si>
    <t>ROW</t>
  </si>
  <si>
    <t>* ROW includes India, Singapore, Malaysia and Australia</t>
  </si>
  <si>
    <t>FY20</t>
  </si>
  <si>
    <t>USD Mn</t>
  </si>
  <si>
    <t>Health</t>
  </si>
  <si>
    <t>Income Statement - Consolidated as per Ind AS (INR Crores)</t>
  </si>
  <si>
    <t>Profit attributable to</t>
  </si>
  <si>
    <t>Owners of the Company</t>
  </si>
  <si>
    <t>Non-controlling interests</t>
  </si>
  <si>
    <t>Profit after tax for the year</t>
  </si>
  <si>
    <t>Other comprehensive (Loss) / income (OCI) attributable to</t>
  </si>
  <si>
    <t>Total other comprehensive loss for the year, net of taxes</t>
  </si>
  <si>
    <t>Mastek Limited Consolidated (Unaudited)</t>
  </si>
  <si>
    <t>Value 
(In Mn)</t>
  </si>
  <si>
    <t>Oracle Suite and Cloud Migration</t>
  </si>
  <si>
    <r>
      <t xml:space="preserve">Revenue from Operations </t>
    </r>
    <r>
      <rPr>
        <i/>
        <sz val="11"/>
        <color theme="1"/>
        <rFont val="Calibri"/>
        <family val="2"/>
        <scheme val="minor"/>
      </rPr>
      <t>($Mn)</t>
    </r>
  </si>
  <si>
    <t>Q2FY21</t>
  </si>
  <si>
    <t>UK &amp; Europe</t>
  </si>
  <si>
    <t>Billable Utilisation (%)*</t>
  </si>
  <si>
    <t>* Including trainees</t>
  </si>
  <si>
    <t xml:space="preserve"> Unaudited Consolidated Financial Results</t>
  </si>
  <si>
    <t>Nine months ended</t>
  </si>
  <si>
    <t>9MFY20</t>
  </si>
  <si>
    <t>9MFY21</t>
  </si>
  <si>
    <t>Q3FY21</t>
  </si>
  <si>
    <t>Q3FY20</t>
  </si>
  <si>
    <t xml:space="preserve">Q3FY21 Investor Fact Sheet </t>
  </si>
  <si>
    <t>Q3FY21 Investor Fact Sheet</t>
  </si>
  <si>
    <t>Others</t>
  </si>
  <si>
    <t>Q2FY21*</t>
  </si>
  <si>
    <t>*Reclassified due to integration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</si>
</sst>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0.0%_);\(0.0%\)"/>
    <numFmt numFmtId="167" formatCode="_ * #,##0.0_ ;_ * \-#,##0.0_ ;_ * &quot;-&quot;??_ ;_ @_ "/>
    <numFmt numFmtId="168" formatCode="0.0%"/>
    <numFmt numFmtId="169" formatCode="#,##0.0_);\(#,##0.0\)"/>
    <numFmt numFmtId="170" formatCode="0_);\(0\)"/>
    <numFmt numFmtId="171" formatCode="0.0"/>
    <numFmt numFmtId="172" formatCode="0.0_);\(0.0\)"/>
    <numFmt numFmtId="173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Courie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689"/>
        <bgColor indexed="64"/>
      </patternFill>
    </fill>
    <fill>
      <patternFill patternType="solid">
        <fgColor rgb="FF0099A8"/>
        <bgColor indexed="64"/>
      </patternFill>
    </fill>
    <fill>
      <patternFill patternType="solid">
        <fgColor rgb="FF98979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2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3" fillId="0" borderId="0" xfId="0" applyFont="1" applyBorder="1"/>
    <xf numFmtId="0" fontId="3" fillId="0" borderId="1" xfId="2" applyFont="1" applyBorder="1" applyAlignment="1">
      <alignment horizontal="left" wrapText="1"/>
    </xf>
    <xf numFmtId="0" fontId="0" fillId="0" borderId="0" xfId="0" applyFont="1" applyFill="1" applyBorder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0" applyFont="1" applyBorder="1"/>
    <xf numFmtId="0" fontId="2" fillId="0" borderId="0" xfId="2" applyFont="1" applyFill="1" applyBorder="1" applyAlignment="1">
      <alignment horizontal="center" vertical="center" wrapText="1"/>
    </xf>
    <xf numFmtId="10" fontId="0" fillId="0" borderId="0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0" fontId="5" fillId="0" borderId="4" xfId="0" applyFont="1" applyBorder="1"/>
    <xf numFmtId="166" fontId="6" fillId="0" borderId="4" xfId="0" applyNumberFormat="1" applyFont="1" applyBorder="1" applyAlignment="1">
      <alignment horizontal="left" indent="2"/>
    </xf>
    <xf numFmtId="0" fontId="6" fillId="0" borderId="4" xfId="0" applyFont="1" applyBorder="1" applyAlignment="1">
      <alignment horizontal="left" indent="2"/>
    </xf>
    <xf numFmtId="0" fontId="6" fillId="0" borderId="9" xfId="0" applyFont="1" applyBorder="1"/>
    <xf numFmtId="0" fontId="8" fillId="0" borderId="0" xfId="7" quotePrefix="1" applyFont="1" applyAlignment="1" applyProtection="1"/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/>
    <xf numFmtId="0" fontId="6" fillId="0" borderId="1" xfId="2" applyFont="1" applyFill="1" applyBorder="1"/>
    <xf numFmtId="0" fontId="6" fillId="0" borderId="0" xfId="2" applyFont="1" applyFill="1" applyBorder="1" applyAlignment="1">
      <alignment wrapText="1"/>
    </xf>
    <xf numFmtId="0" fontId="9" fillId="0" borderId="0" xfId="2" quotePrefix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6" fillId="0" borderId="1" xfId="2" applyFont="1" applyBorder="1"/>
    <xf numFmtId="0" fontId="0" fillId="0" borderId="0" xfId="0" applyFont="1" applyAlignment="1">
      <alignment horizontal="right"/>
    </xf>
    <xf numFmtId="0" fontId="0" fillId="0" borderId="3" xfId="0" applyFont="1" applyBorder="1"/>
    <xf numFmtId="0" fontId="0" fillId="0" borderId="3" xfId="2" applyFont="1" applyBorder="1" applyAlignment="1">
      <alignment horizontal="left" wrapText="1"/>
    </xf>
    <xf numFmtId="0" fontId="7" fillId="0" borderId="8" xfId="7" applyBorder="1" applyAlignment="1" applyProtection="1">
      <alignment horizontal="center"/>
    </xf>
    <xf numFmtId="166" fontId="6" fillId="0" borderId="4" xfId="0" applyNumberFormat="1" applyFont="1" applyBorder="1" applyAlignment="1">
      <alignment horizontal="left" indent="5"/>
    </xf>
    <xf numFmtId="167" fontId="0" fillId="0" borderId="1" xfId="1" applyNumberFormat="1" applyFont="1" applyBorder="1"/>
    <xf numFmtId="165" fontId="0" fillId="0" borderId="1" xfId="1" applyNumberFormat="1" applyFont="1" applyBorder="1"/>
    <xf numFmtId="168" fontId="0" fillId="0" borderId="1" xfId="14" applyNumberFormat="1" applyFont="1" applyBorder="1"/>
    <xf numFmtId="168" fontId="0" fillId="0" borderId="1" xfId="0" applyNumberFormat="1" applyFont="1" applyBorder="1"/>
    <xf numFmtId="0" fontId="0" fillId="0" borderId="13" xfId="0" applyFont="1" applyBorder="1"/>
    <xf numFmtId="167" fontId="0" fillId="0" borderId="1" xfId="1" applyNumberFormat="1" applyFont="1" applyBorder="1" applyAlignment="1">
      <alignment horizontal="right" vertical="top"/>
    </xf>
    <xf numFmtId="167" fontId="6" fillId="0" borderId="1" xfId="1" applyNumberFormat="1" applyFont="1" applyFill="1" applyBorder="1" applyAlignment="1">
      <alignment horizontal="right" vertical="top" wrapText="1"/>
    </xf>
    <xf numFmtId="168" fontId="2" fillId="4" borderId="1" xfId="0" applyNumberFormat="1" applyFont="1" applyFill="1" applyBorder="1" applyAlignment="1">
      <alignment vertical="center" wrapText="1"/>
    </xf>
    <xf numFmtId="168" fontId="0" fillId="0" borderId="1" xfId="0" applyNumberFormat="1" applyFont="1" applyBorder="1" applyAlignment="1">
      <alignment vertical="top"/>
    </xf>
    <xf numFmtId="165" fontId="2" fillId="4" borderId="1" xfId="0" applyNumberFormat="1" applyFont="1" applyFill="1" applyBorder="1" applyAlignment="1">
      <alignment vertical="center" wrapText="1"/>
    </xf>
    <xf numFmtId="0" fontId="2" fillId="0" borderId="0" xfId="0" applyFont="1" applyBorder="1"/>
    <xf numFmtId="0" fontId="6" fillId="0" borderId="1" xfId="2" applyFont="1" applyFill="1" applyBorder="1" applyAlignment="1">
      <alignment vertical="top" wrapText="1"/>
    </xf>
    <xf numFmtId="165" fontId="0" fillId="0" borderId="1" xfId="1" applyNumberFormat="1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1" fillId="0" borderId="0" xfId="0" applyFont="1" applyBorder="1"/>
    <xf numFmtId="0" fontId="12" fillId="0" borderId="0" xfId="2" applyFont="1" applyFill="1" applyBorder="1" applyAlignment="1">
      <alignment wrapText="1"/>
    </xf>
    <xf numFmtId="0" fontId="0" fillId="0" borderId="1" xfId="0" applyFont="1" applyFill="1" applyBorder="1"/>
    <xf numFmtId="0" fontId="6" fillId="0" borderId="3" xfId="0" applyFont="1" applyBorder="1" applyAlignment="1">
      <alignment vertical="top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1" xfId="2" applyFont="1" applyFill="1" applyBorder="1" applyAlignment="1">
      <alignment horizontal="left"/>
    </xf>
    <xf numFmtId="0" fontId="5" fillId="0" borderId="3" xfId="0" applyFont="1" applyFill="1" applyBorder="1"/>
    <xf numFmtId="0" fontId="3" fillId="0" borderId="3" xfId="0" applyFont="1" applyBorder="1"/>
    <xf numFmtId="0" fontId="1" fillId="0" borderId="12" xfId="2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0" fillId="0" borderId="13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170" fontId="0" fillId="0" borderId="0" xfId="0" applyNumberFormat="1" applyFont="1" applyBorder="1"/>
    <xf numFmtId="168" fontId="0" fillId="0" borderId="1" xfId="14" applyNumberFormat="1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168" fontId="0" fillId="0" borderId="1" xfId="0" applyNumberFormat="1" applyFont="1" applyFill="1" applyBorder="1"/>
    <xf numFmtId="171" fontId="0" fillId="0" borderId="0" xfId="0" applyNumberFormat="1" applyFont="1"/>
    <xf numFmtId="168" fontId="0" fillId="0" borderId="0" xfId="14" applyNumberFormat="1" applyFont="1" applyBorder="1"/>
    <xf numFmtId="168" fontId="0" fillId="0" borderId="0" xfId="0" applyNumberFormat="1" applyFont="1" applyBorder="1"/>
    <xf numFmtId="0" fontId="0" fillId="0" borderId="3" xfId="2" applyFont="1" applyBorder="1" applyAlignment="1">
      <alignment horizontal="left" wrapText="1" indent="2"/>
    </xf>
    <xf numFmtId="0" fontId="0" fillId="0" borderId="16" xfId="2" applyFont="1" applyBorder="1" applyAlignment="1">
      <alignment horizontal="center" vertical="center"/>
    </xf>
    <xf numFmtId="43" fontId="0" fillId="0" borderId="0" xfId="0" applyNumberFormat="1" applyFont="1" applyBorder="1"/>
    <xf numFmtId="9" fontId="0" fillId="0" borderId="0" xfId="14" applyFont="1" applyBorder="1"/>
    <xf numFmtId="168" fontId="5" fillId="0" borderId="0" xfId="14" applyNumberFormat="1" applyFont="1" applyFill="1" applyBorder="1"/>
    <xf numFmtId="172" fontId="5" fillId="0" borderId="0" xfId="0" applyNumberFormat="1" applyFont="1" applyFill="1" applyBorder="1"/>
    <xf numFmtId="173" fontId="0" fillId="0" borderId="0" xfId="0" applyNumberFormat="1" applyFont="1" applyBorder="1"/>
    <xf numFmtId="173" fontId="5" fillId="0" borderId="0" xfId="0" applyNumberFormat="1" applyFont="1" applyFill="1" applyBorder="1"/>
    <xf numFmtId="0" fontId="1" fillId="0" borderId="1" xfId="2" applyFont="1" applyBorder="1" applyAlignment="1">
      <alignment horizontal="left" wrapText="1"/>
    </xf>
    <xf numFmtId="0" fontId="1" fillId="0" borderId="3" xfId="2" applyFont="1" applyBorder="1" applyAlignment="1">
      <alignment horizontal="left" wrapText="1" indent="2"/>
    </xf>
    <xf numFmtId="37" fontId="0" fillId="0" borderId="0" xfId="0" applyNumberFormat="1" applyFont="1" applyBorder="1"/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167" fontId="6" fillId="0" borderId="1" xfId="1" applyNumberFormat="1" applyFont="1" applyBorder="1"/>
    <xf numFmtId="0" fontId="13" fillId="0" borderId="0" xfId="0" applyFont="1" applyBorder="1"/>
    <xf numFmtId="167" fontId="0" fillId="0" borderId="5" xfId="1" applyNumberFormat="1" applyFont="1" applyFill="1" applyBorder="1"/>
    <xf numFmtId="0" fontId="5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Fill="1" applyBorder="1"/>
    <xf numFmtId="168" fontId="14" fillId="0" borderId="0" xfId="14" applyNumberFormat="1" applyFont="1" applyFill="1" applyBorder="1"/>
    <xf numFmtId="37" fontId="13" fillId="0" borderId="0" xfId="0" applyNumberFormat="1" applyFont="1" applyBorder="1"/>
    <xf numFmtId="168" fontId="13" fillId="0" borderId="0" xfId="14" applyNumberFormat="1" applyFont="1" applyBorder="1"/>
    <xf numFmtId="0" fontId="14" fillId="0" borderId="0" xfId="0" applyFont="1" applyBorder="1"/>
    <xf numFmtId="167" fontId="13" fillId="0" borderId="0" xfId="1" applyNumberFormat="1" applyFont="1" applyBorder="1"/>
    <xf numFmtId="168" fontId="0" fillId="0" borderId="0" xfId="14" applyNumberFormat="1" applyFont="1"/>
    <xf numFmtId="0" fontId="2" fillId="2" borderId="16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left"/>
    </xf>
    <xf numFmtId="0" fontId="3" fillId="0" borderId="3" xfId="2" applyFont="1" applyBorder="1" applyAlignment="1">
      <alignment horizontal="left" wrapText="1"/>
    </xf>
    <xf numFmtId="0" fontId="1" fillId="0" borderId="1" xfId="2" applyFont="1" applyBorder="1" applyAlignment="1">
      <alignment horizontal="left" indent="2"/>
    </xf>
    <xf numFmtId="169" fontId="0" fillId="0" borderId="1" xfId="1" applyNumberFormat="1" applyFont="1" applyBorder="1" applyAlignment="1">
      <alignment horizontal="right" vertical="top"/>
    </xf>
    <xf numFmtId="0" fontId="6" fillId="0" borderId="8" xfId="0" applyFont="1" applyBorder="1"/>
    <xf numFmtId="0" fontId="5" fillId="0" borderId="8" xfId="0" applyFont="1" applyBorder="1" applyAlignment="1">
      <alignment vertical="top"/>
    </xf>
    <xf numFmtId="0" fontId="6" fillId="0" borderId="10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Fill="1" applyBorder="1"/>
    <xf numFmtId="167" fontId="0" fillId="0" borderId="1" xfId="1" applyNumberFormat="1" applyFont="1" applyFill="1" applyBorder="1"/>
    <xf numFmtId="167" fontId="0" fillId="0" borderId="1" xfId="1" applyNumberFormat="1" applyFont="1" applyFill="1" applyBorder="1" applyAlignment="1">
      <alignment horizontal="right" vertical="top"/>
    </xf>
    <xf numFmtId="169" fontId="0" fillId="0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Fill="1" applyBorder="1" applyAlignment="1">
      <alignment vertical="top"/>
    </xf>
    <xf numFmtId="168" fontId="0" fillId="0" borderId="1" xfId="0" applyNumberFormat="1" applyFill="1" applyBorder="1"/>
    <xf numFmtId="168" fontId="0" fillId="0" borderId="1" xfId="0" applyNumberFormat="1" applyFont="1" applyFill="1" applyBorder="1" applyAlignment="1">
      <alignment vertical="top"/>
    </xf>
    <xf numFmtId="168" fontId="0" fillId="0" borderId="1" xfId="0" applyNumberFormat="1" applyFill="1" applyBorder="1" applyAlignment="1">
      <alignment vertical="top"/>
    </xf>
    <xf numFmtId="170" fontId="6" fillId="0" borderId="3" xfId="1" applyNumberFormat="1" applyFont="1" applyBorder="1" applyAlignment="1">
      <alignment vertical="top"/>
    </xf>
    <xf numFmtId="170" fontId="6" fillId="0" borderId="3" xfId="1" applyNumberFormat="1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center" wrapText="1"/>
    </xf>
    <xf numFmtId="0" fontId="16" fillId="0" borderId="0" xfId="0" quotePrefix="1" applyFont="1" applyAlignment="1">
      <alignment vertical="center"/>
    </xf>
    <xf numFmtId="170" fontId="5" fillId="0" borderId="3" xfId="1" applyNumberFormat="1" applyFont="1" applyFill="1" applyBorder="1" applyAlignment="1">
      <alignment vertical="center" wrapText="1"/>
    </xf>
    <xf numFmtId="170" fontId="5" fillId="0" borderId="3" xfId="1" applyNumberFormat="1" applyFont="1" applyBorder="1" applyAlignment="1">
      <alignment vertical="center" wrapText="1"/>
    </xf>
    <xf numFmtId="170" fontId="5" fillId="0" borderId="3" xfId="1" applyNumberFormat="1" applyFont="1" applyFill="1" applyBorder="1"/>
    <xf numFmtId="170" fontId="5" fillId="0" borderId="1" xfId="1" applyNumberFormat="1" applyFont="1" applyBorder="1" applyAlignment="1">
      <alignment vertical="top"/>
    </xf>
    <xf numFmtId="170" fontId="6" fillId="0" borderId="1" xfId="1" applyNumberFormat="1" applyFont="1" applyBorder="1" applyAlignment="1">
      <alignment vertical="top"/>
    </xf>
    <xf numFmtId="170" fontId="6" fillId="0" borderId="1" xfId="1" applyNumberFormat="1" applyFont="1" applyFill="1" applyBorder="1" applyAlignment="1">
      <alignment vertical="top"/>
    </xf>
    <xf numFmtId="165" fontId="6" fillId="0" borderId="3" xfId="1" applyNumberFormat="1" applyFont="1" applyBorder="1" applyAlignment="1">
      <alignment vertical="top"/>
    </xf>
    <xf numFmtId="165" fontId="5" fillId="0" borderId="1" xfId="1" applyNumberFormat="1" applyFont="1" applyBorder="1" applyAlignment="1">
      <alignment vertical="top"/>
    </xf>
    <xf numFmtId="165" fontId="6" fillId="0" borderId="3" xfId="1" applyNumberFormat="1" applyFont="1" applyFill="1" applyBorder="1" applyAlignment="1">
      <alignment vertical="top"/>
    </xf>
    <xf numFmtId="165" fontId="0" fillId="0" borderId="3" xfId="1" applyNumberFormat="1" applyFont="1" applyFill="1" applyBorder="1"/>
    <xf numFmtId="165" fontId="6" fillId="0" borderId="1" xfId="1" applyNumberFormat="1" applyFont="1" applyBorder="1" applyAlignment="1">
      <alignment vertical="top"/>
    </xf>
    <xf numFmtId="165" fontId="6" fillId="0" borderId="12" xfId="1" applyNumberFormat="1" applyFont="1" applyBorder="1" applyAlignment="1">
      <alignment vertical="top"/>
    </xf>
    <xf numFmtId="165" fontId="5" fillId="0" borderId="1" xfId="1" applyNumberFormat="1" applyFont="1" applyFill="1" applyBorder="1" applyAlignment="1">
      <alignment vertical="top"/>
    </xf>
    <xf numFmtId="167" fontId="6" fillId="0" borderId="1" xfId="1" applyNumberFormat="1" applyFont="1" applyFill="1" applyBorder="1"/>
    <xf numFmtId="168" fontId="6" fillId="0" borderId="1" xfId="14" applyNumberFormat="1" applyFont="1" applyFill="1" applyBorder="1"/>
    <xf numFmtId="164" fontId="3" fillId="0" borderId="0" xfId="1" applyFont="1" applyBorder="1"/>
    <xf numFmtId="168" fontId="6" fillId="0" borderId="1" xfId="0" applyNumberFormat="1" applyFont="1" applyFill="1" applyBorder="1"/>
    <xf numFmtId="168" fontId="0" fillId="0" borderId="0" xfId="0" applyNumberFormat="1" applyFont="1" applyFill="1" applyBorder="1"/>
    <xf numFmtId="168" fontId="0" fillId="0" borderId="0" xfId="0" applyNumberFormat="1" applyFill="1" applyBorder="1"/>
    <xf numFmtId="168" fontId="0" fillId="0" borderId="0" xfId="14" applyNumberFormat="1" applyFont="1" applyFill="1" applyBorder="1"/>
    <xf numFmtId="167" fontId="6" fillId="0" borderId="3" xfId="1" applyNumberFormat="1" applyFont="1" applyBorder="1" applyAlignment="1">
      <alignment vertical="top"/>
    </xf>
    <xf numFmtId="172" fontId="5" fillId="0" borderId="3" xfId="1" applyNumberFormat="1" applyFont="1" applyFill="1" applyBorder="1" applyAlignment="1">
      <alignment vertical="top"/>
    </xf>
    <xf numFmtId="172" fontId="5" fillId="0" borderId="12" xfId="1" applyNumberFormat="1" applyFont="1" applyFill="1" applyBorder="1" applyAlignment="1">
      <alignment vertical="top"/>
    </xf>
    <xf numFmtId="0" fontId="3" fillId="0" borderId="12" xfId="0" applyFont="1" applyBorder="1"/>
    <xf numFmtId="0" fontId="18" fillId="0" borderId="0" xfId="2" quotePrefix="1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7" fillId="0" borderId="0" xfId="2" quotePrefix="1" applyFont="1" applyFill="1" applyBorder="1" applyAlignment="1">
      <alignment horizontal="left"/>
    </xf>
    <xf numFmtId="0" fontId="17" fillId="0" borderId="15" xfId="2" applyFont="1" applyFill="1" applyBorder="1" applyAlignment="1">
      <alignment horizontal="left" wrapText="1"/>
    </xf>
    <xf numFmtId="0" fontId="17" fillId="0" borderId="15" xfId="2" quotePrefix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6">
    <cellStyle name="Comma" xfId="1" builtinId="3"/>
    <cellStyle name="Comma 13" xfId="4"/>
    <cellStyle name="Comma 13 4" xfId="9"/>
    <cellStyle name="Comma 18" xfId="10"/>
    <cellStyle name="Comma 2" xfId="3"/>
    <cellStyle name="Comma 2 2" xfId="8"/>
    <cellStyle name="Comma 4" xfId="6"/>
    <cellStyle name="Hyperlink" xfId="7" builtinId="8"/>
    <cellStyle name="Hyperlink 2" xfId="15"/>
    <cellStyle name="Normal" xfId="0" builtinId="0"/>
    <cellStyle name="Normal 2" xfId="2"/>
    <cellStyle name="Normal 20 4" xfId="12"/>
    <cellStyle name="Percent" xfId="14" builtinId="5"/>
    <cellStyle name="Percent 19" xfId="13"/>
    <cellStyle name="Percent 2" xfId="5"/>
    <cellStyle name="Percent 20" xfId="11"/>
  </cellStyles>
  <dxfs count="0"/>
  <tableStyles count="0" defaultTableStyle="TableStyleMedium2" defaultPivotStyle="PivotStyleLight16"/>
  <colors>
    <mruColors>
      <color rgb="FF98979A"/>
      <color rgb="FF0099A8"/>
      <color rgb="FF001689"/>
      <color rgb="FF7BA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1</xdr:col>
      <xdr:colOff>819151</xdr:colOff>
      <xdr:row>2</xdr:row>
      <xdr:rowOff>6639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706" t="4545" b="31818"/>
        <a:stretch/>
      </xdr:blipFill>
      <xdr:spPr>
        <a:xfrm>
          <a:off x="66676" y="0"/>
          <a:ext cx="914400" cy="397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0</xdr:rowOff>
    </xdr:from>
    <xdr:to>
      <xdr:col>1</xdr:col>
      <xdr:colOff>819151</xdr:colOff>
      <xdr:row>2</xdr:row>
      <xdr:rowOff>16164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706" t="4545" b="31818"/>
        <a:stretch/>
      </xdr:blipFill>
      <xdr:spPr>
        <a:xfrm>
          <a:off x="114301" y="0"/>
          <a:ext cx="914400" cy="397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38099</xdr:rowOff>
    </xdr:from>
    <xdr:to>
      <xdr:col>2</xdr:col>
      <xdr:colOff>371475</xdr:colOff>
      <xdr:row>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706" t="4545" b="31818"/>
        <a:stretch/>
      </xdr:blipFill>
      <xdr:spPr>
        <a:xfrm>
          <a:off x="104775" y="38099"/>
          <a:ext cx="933450" cy="40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abSelected="1" zoomScaleNormal="100" workbookViewId="0">
      <selection activeCell="B1" sqref="B1:C1"/>
    </sheetView>
  </sheetViews>
  <sheetFormatPr defaultColWidth="0" defaultRowHeight="15" zeroHeight="1" x14ac:dyDescent="0.25"/>
  <cols>
    <col min="1" max="1" width="2.42578125" style="14" customWidth="1"/>
    <col min="2" max="2" width="64.7109375" style="14" bestFit="1" customWidth="1"/>
    <col min="3" max="3" width="14.28515625" style="14" customWidth="1"/>
    <col min="4" max="4" width="12.42578125" style="14" customWidth="1"/>
    <col min="5" max="16384" width="28.5703125" style="14" hidden="1"/>
  </cols>
  <sheetData>
    <row r="1" spans="2:11" s="2" customFormat="1" ht="15.75" x14ac:dyDescent="0.25">
      <c r="B1" s="154" t="s">
        <v>153</v>
      </c>
      <c r="C1" s="154"/>
      <c r="D1" s="9"/>
      <c r="E1" s="9"/>
      <c r="J1" s="9"/>
      <c r="K1" s="9"/>
    </row>
    <row r="2" spans="2:11" s="2" customFormat="1" x14ac:dyDescent="0.25">
      <c r="B2" s="9"/>
      <c r="C2" s="9"/>
      <c r="D2" s="9"/>
      <c r="E2" s="9"/>
      <c r="J2" s="9"/>
      <c r="K2" s="9"/>
    </row>
    <row r="3" spans="2:11" ht="15.75" thickBot="1" x14ac:dyDescent="0.3"/>
    <row r="4" spans="2:11" ht="15.75" thickBot="1" x14ac:dyDescent="0.3">
      <c r="B4" s="155" t="s">
        <v>138</v>
      </c>
      <c r="C4" s="156"/>
    </row>
    <row r="5" spans="2:11" ht="15.75" thickBot="1" x14ac:dyDescent="0.3">
      <c r="B5" s="157" t="s">
        <v>27</v>
      </c>
      <c r="C5" s="158"/>
    </row>
    <row r="6" spans="2:11" x14ac:dyDescent="0.25">
      <c r="B6" s="15"/>
      <c r="C6" s="111"/>
    </row>
    <row r="7" spans="2:11" s="96" customFormat="1" x14ac:dyDescent="0.25">
      <c r="B7" s="95" t="s">
        <v>28</v>
      </c>
      <c r="C7" s="112" t="s">
        <v>124</v>
      </c>
    </row>
    <row r="8" spans="2:11" x14ac:dyDescent="0.25">
      <c r="B8" s="16" t="s">
        <v>69</v>
      </c>
      <c r="C8" s="35">
        <v>1</v>
      </c>
    </row>
    <row r="9" spans="2:11" x14ac:dyDescent="0.25">
      <c r="B9" s="18" t="s">
        <v>35</v>
      </c>
      <c r="C9" s="35">
        <v>1</v>
      </c>
    </row>
    <row r="10" spans="2:11" x14ac:dyDescent="0.25">
      <c r="B10" s="18" t="s">
        <v>34</v>
      </c>
      <c r="C10" s="35">
        <v>1</v>
      </c>
    </row>
    <row r="11" spans="2:11" x14ac:dyDescent="0.25">
      <c r="B11" s="17" t="s">
        <v>37</v>
      </c>
      <c r="C11" s="35">
        <v>1</v>
      </c>
    </row>
    <row r="12" spans="2:11" x14ac:dyDescent="0.25">
      <c r="B12" s="17" t="s">
        <v>55</v>
      </c>
      <c r="C12" s="35">
        <v>1</v>
      </c>
    </row>
    <row r="13" spans="2:11" x14ac:dyDescent="0.25">
      <c r="B13" s="18" t="s">
        <v>33</v>
      </c>
      <c r="C13" s="35">
        <v>1</v>
      </c>
    </row>
    <row r="14" spans="2:11" x14ac:dyDescent="0.25">
      <c r="B14" s="36" t="s">
        <v>71</v>
      </c>
      <c r="C14" s="35">
        <v>1</v>
      </c>
    </row>
    <row r="15" spans="2:11" x14ac:dyDescent="0.25">
      <c r="B15" s="36" t="s">
        <v>72</v>
      </c>
      <c r="C15" s="35">
        <v>1</v>
      </c>
    </row>
    <row r="16" spans="2:11" x14ac:dyDescent="0.25">
      <c r="B16" s="36" t="s">
        <v>31</v>
      </c>
      <c r="C16" s="35">
        <v>1</v>
      </c>
    </row>
    <row r="17" spans="2:3" x14ac:dyDescent="0.25">
      <c r="B17" s="36" t="s">
        <v>32</v>
      </c>
      <c r="C17" s="35">
        <v>1</v>
      </c>
    </row>
    <row r="18" spans="2:3" x14ac:dyDescent="0.25">
      <c r="B18" s="18" t="s">
        <v>36</v>
      </c>
      <c r="C18" s="35">
        <v>1</v>
      </c>
    </row>
    <row r="19" spans="2:3" x14ac:dyDescent="0.25">
      <c r="B19" s="28" t="s">
        <v>70</v>
      </c>
      <c r="C19" s="35">
        <v>1</v>
      </c>
    </row>
    <row r="20" spans="2:3" x14ac:dyDescent="0.25">
      <c r="B20" s="18" t="s">
        <v>29</v>
      </c>
      <c r="C20" s="35">
        <v>1</v>
      </c>
    </row>
    <row r="21" spans="2:3" x14ac:dyDescent="0.25">
      <c r="B21" s="17" t="s">
        <v>30</v>
      </c>
      <c r="C21" s="35">
        <v>1</v>
      </c>
    </row>
    <row r="22" spans="2:3" x14ac:dyDescent="0.25">
      <c r="B22" s="36" t="s">
        <v>95</v>
      </c>
      <c r="C22" s="35">
        <v>1</v>
      </c>
    </row>
    <row r="23" spans="2:3" x14ac:dyDescent="0.25">
      <c r="B23" s="36" t="s">
        <v>96</v>
      </c>
      <c r="C23" s="35">
        <v>1</v>
      </c>
    </row>
    <row r="24" spans="2:3" x14ac:dyDescent="0.25">
      <c r="B24" s="36" t="s">
        <v>65</v>
      </c>
      <c r="C24" s="35">
        <v>1</v>
      </c>
    </row>
    <row r="25" spans="2:3" x14ac:dyDescent="0.25">
      <c r="B25" s="36" t="s">
        <v>64</v>
      </c>
      <c r="C25" s="35">
        <v>1</v>
      </c>
    </row>
    <row r="26" spans="2:3" x14ac:dyDescent="0.25">
      <c r="B26" s="16" t="s">
        <v>131</v>
      </c>
      <c r="C26" s="35">
        <v>3</v>
      </c>
    </row>
    <row r="27" spans="2:3" ht="15.75" thickBot="1" x14ac:dyDescent="0.3">
      <c r="B27" s="19"/>
      <c r="C27" s="113"/>
    </row>
    <row r="28" spans="2:3" x14ac:dyDescent="0.25"/>
    <row r="37" spans="5:5" hidden="1" x14ac:dyDescent="0.25">
      <c r="E37" s="20"/>
    </row>
  </sheetData>
  <sheetProtection formatCells="0" formatColumns="0" formatRows="0" insertColumns="0" insertRows="0" insertHyperlinks="0" deleteColumns="0" deleteRows="0" sort="0" autoFilter="0" pivotTables="0"/>
  <mergeCells count="3">
    <mergeCell ref="B1:C1"/>
    <mergeCell ref="B4:C4"/>
    <mergeCell ref="B5:C5"/>
  </mergeCells>
  <hyperlinks>
    <hyperlink ref="C9" location="'Fin &amp; Ops Metrics'!B9" display="'Fin &amp; Ops Metrics'!B9"/>
    <hyperlink ref="C20:C26" location="'Operating Metrics'!A1" display="'Operating Metrics'!A1"/>
    <hyperlink ref="C26" location="'Income Statement'!F1" display="'Income Statement'!F1"/>
    <hyperlink ref="C10" location="'Fin &amp; Ops Metrics'!B21" display="'Fin &amp; Ops Metrics'!B21"/>
    <hyperlink ref="C11" location="'Fin &amp; Ops Metrics'!B30" display="'Fin &amp; Ops Metrics'!B30"/>
    <hyperlink ref="C12" location="'Fin &amp; Ops Metrics'!B38" display="'Fin &amp; Ops Metrics'!B38"/>
    <hyperlink ref="C13" location="'Fin &amp; Ops Metrics'!B45" display="'Fin &amp; Ops Metrics'!B45"/>
    <hyperlink ref="C14" location="'Fin &amp; Ops Metrics'!B47" display="'Fin &amp; Ops Metrics'!B47"/>
    <hyperlink ref="C15" location="'Fin &amp; Ops Metrics'!B55" display="'Fin &amp; Ops Metrics'!B55"/>
    <hyperlink ref="C16:C17" location="'Financial and Operating Metrics'!B56" display="'Financial and Operating Metrics'!B56"/>
    <hyperlink ref="C16" location="'Fin &amp; Ops Metrics'!B64" display="'Fin &amp; Ops Metrics'!B64"/>
    <hyperlink ref="C17" location="'Fin &amp; Ops Metrics'!B69" display="'Fin &amp; Ops Metrics'!B69"/>
    <hyperlink ref="C18" location="'Fin &amp; Ops Metrics'!B77" display="'Fin &amp; Ops Metrics'!B77"/>
    <hyperlink ref="C19" location="'Fin &amp; Ops Metrics'!B85" display="'Fin &amp; Ops Metrics'!B85"/>
    <hyperlink ref="C20" location="'Fin &amp; Ops Metrics'!B87" display="'Fin &amp; Ops Metrics'!B87"/>
    <hyperlink ref="C21" location="'Fin &amp; Ops Metrics'!B105" display="'Fin &amp; Ops Metrics'!B105"/>
    <hyperlink ref="C22" location="'Fin &amp; Ops Metrics'!B107" display="'Fin &amp; Ops Metrics'!B107"/>
    <hyperlink ref="C23" location="'Fin &amp; Ops Metrics'!B115" display="'Fin &amp; Ops Metrics'!B115"/>
    <hyperlink ref="C24" location="'Fin &amp; Ops Metrics'!B120" display="'Fin &amp; Ops Metrics'!B120"/>
    <hyperlink ref="C25" location="'Fin &amp; Ops Metrics'!B127" display="'Fin &amp; Ops Metrics'!B127"/>
    <hyperlink ref="C8" location="'Fin &amp; Ops Metrics'!B7" display="'Fin &amp; Ops Metrics'!B7"/>
  </hyperlinks>
  <pageMargins left="0.5" right="0.5" top="0.5" bottom="0.5" header="0.05" footer="0.25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showGridLines="0" zoomScaleNormal="100" workbookViewId="0">
      <selection activeCell="B7" sqref="B7:I7"/>
    </sheetView>
  </sheetViews>
  <sheetFormatPr defaultColWidth="0" defaultRowHeight="15" zeroHeight="1" x14ac:dyDescent="0.25"/>
  <cols>
    <col min="1" max="1" width="3.140625" style="2" customWidth="1"/>
    <col min="2" max="2" width="38.85546875" style="9" customWidth="1"/>
    <col min="3" max="3" width="9.140625" style="2" bestFit="1" customWidth="1"/>
    <col min="4" max="4" width="10.140625" style="2" customWidth="1"/>
    <col min="5" max="5" width="9" style="2" bestFit="1" customWidth="1"/>
    <col min="6" max="6" width="7.85546875" style="2" bestFit="1" customWidth="1"/>
    <col min="7" max="7" width="8" style="2" customWidth="1"/>
    <col min="8" max="9" width="8.7109375" style="2" customWidth="1"/>
    <col min="10" max="12" width="0" style="2" hidden="1" customWidth="1"/>
    <col min="13" max="16384" width="9.140625" style="2" hidden="1"/>
  </cols>
  <sheetData>
    <row r="1" spans="2:11" x14ac:dyDescent="0.25">
      <c r="C1" s="9"/>
      <c r="G1" s="159" t="s">
        <v>152</v>
      </c>
      <c r="H1" s="159"/>
      <c r="I1" s="159"/>
      <c r="J1" s="9"/>
      <c r="K1" s="9"/>
    </row>
    <row r="2" spans="2:11" x14ac:dyDescent="0.25">
      <c r="C2" s="9"/>
      <c r="F2" s="9"/>
      <c r="G2" s="159"/>
      <c r="H2" s="159"/>
      <c r="I2" s="159"/>
      <c r="J2" s="9"/>
      <c r="K2" s="9"/>
    </row>
    <row r="3" spans="2:11" x14ac:dyDescent="0.25"/>
    <row r="4" spans="2:11" ht="15.75" thickBot="1" x14ac:dyDescent="0.3"/>
    <row r="5" spans="2:11" ht="15.75" customHeight="1" thickBot="1" x14ac:dyDescent="0.3">
      <c r="B5" s="155" t="s">
        <v>138</v>
      </c>
      <c r="C5" s="161"/>
      <c r="D5" s="161"/>
      <c r="E5" s="161"/>
      <c r="F5" s="161"/>
      <c r="G5" s="161"/>
      <c r="H5" s="161"/>
      <c r="I5" s="156"/>
    </row>
    <row r="6" spans="2:11" s="22" customFormat="1" ht="15.75" customHeight="1" thickBot="1" x14ac:dyDescent="0.3">
      <c r="B6" s="21"/>
      <c r="C6" s="21"/>
      <c r="D6" s="21"/>
      <c r="E6" s="21"/>
    </row>
    <row r="7" spans="2:11" s="22" customFormat="1" ht="15.75" customHeight="1" thickBot="1" x14ac:dyDescent="0.3">
      <c r="B7" s="155" t="s">
        <v>69</v>
      </c>
      <c r="C7" s="161"/>
      <c r="D7" s="161"/>
      <c r="E7" s="161"/>
      <c r="F7" s="161"/>
      <c r="G7" s="161"/>
      <c r="H7" s="161"/>
      <c r="I7" s="156"/>
    </row>
    <row r="8" spans="2:11" s="22" customFormat="1" ht="15.75" customHeight="1" thickBot="1" x14ac:dyDescent="0.3">
      <c r="B8" s="21"/>
      <c r="C8" s="21"/>
      <c r="D8" s="21"/>
      <c r="E8" s="21"/>
    </row>
    <row r="9" spans="2:11" s="22" customFormat="1" ht="15.75" customHeight="1" thickBot="1" x14ac:dyDescent="0.3">
      <c r="B9" s="162" t="s">
        <v>35</v>
      </c>
      <c r="C9" s="163"/>
      <c r="D9" s="163"/>
      <c r="E9" s="163"/>
      <c r="F9" s="163"/>
      <c r="G9" s="163"/>
      <c r="H9" s="163"/>
      <c r="I9" s="164"/>
    </row>
    <row r="10" spans="2:11" s="22" customFormat="1" ht="15.75" customHeight="1" x14ac:dyDescent="0.25">
      <c r="B10" s="21"/>
      <c r="C10" s="21"/>
      <c r="D10" s="21"/>
      <c r="E10" s="21"/>
    </row>
    <row r="11" spans="2:11" ht="35.25" customHeight="1" x14ac:dyDescent="0.25">
      <c r="B11" s="169" t="s">
        <v>76</v>
      </c>
      <c r="C11" s="160" t="s">
        <v>150</v>
      </c>
      <c r="D11" s="160" t="s">
        <v>142</v>
      </c>
      <c r="E11" s="160" t="s">
        <v>151</v>
      </c>
      <c r="F11" s="160" t="s">
        <v>38</v>
      </c>
      <c r="G11" s="160"/>
      <c r="H11" s="160" t="s">
        <v>68</v>
      </c>
      <c r="I11" s="160"/>
    </row>
    <row r="12" spans="2:11" ht="18" customHeight="1" x14ac:dyDescent="0.25">
      <c r="B12" s="170"/>
      <c r="C12" s="160"/>
      <c r="D12" s="160"/>
      <c r="E12" s="160"/>
      <c r="F12" s="29" t="s">
        <v>39</v>
      </c>
      <c r="G12" s="29" t="s">
        <v>40</v>
      </c>
      <c r="H12" s="29" t="s">
        <v>39</v>
      </c>
      <c r="I12" s="29" t="s">
        <v>40</v>
      </c>
    </row>
    <row r="13" spans="2:11" s="4" customFormat="1" ht="17.25" customHeight="1" x14ac:dyDescent="0.25">
      <c r="B13" s="3" t="s">
        <v>141</v>
      </c>
      <c r="C13" s="118">
        <f>60.1</f>
        <v>60.1</v>
      </c>
      <c r="D13" s="118">
        <v>55.1</v>
      </c>
      <c r="E13" s="118">
        <f>34.1</f>
        <v>34.1</v>
      </c>
      <c r="F13" s="72">
        <f>C13/D13-1</f>
        <v>9.0744101633393859E-2</v>
      </c>
      <c r="G13" s="72">
        <f>C13/E13-1</f>
        <v>0.76246334310850439</v>
      </c>
      <c r="H13" s="143">
        <v>7.3249356768928964E-2</v>
      </c>
      <c r="I13" s="143">
        <v>0.73912007150930137</v>
      </c>
    </row>
    <row r="14" spans="2:11" s="4" customFormat="1" ht="17.25" customHeight="1" x14ac:dyDescent="0.25">
      <c r="B14" s="3" t="s">
        <v>3</v>
      </c>
      <c r="C14" s="118">
        <f>'Income Statement'!D7/100</f>
        <v>442.84690000000001</v>
      </c>
      <c r="D14" s="118">
        <f>'Income Statement'!E7/100</f>
        <v>409.74</v>
      </c>
      <c r="E14" s="118">
        <f>'Income Statement'!F7/100</f>
        <v>243.68</v>
      </c>
      <c r="F14" s="72">
        <f t="shared" ref="F14:F18" si="0">C14/D14-1</f>
        <v>8.0799775467369495E-2</v>
      </c>
      <c r="G14" s="72">
        <f t="shared" ref="G14:G18" si="1">C14/E14-1</f>
        <v>0.81732969468154959</v>
      </c>
      <c r="H14" s="148"/>
      <c r="I14" s="148"/>
    </row>
    <row r="15" spans="2:11" s="4" customFormat="1" ht="17.25" customHeight="1" x14ac:dyDescent="0.25">
      <c r="B15" s="3" t="s">
        <v>6</v>
      </c>
      <c r="C15" s="118">
        <f>'Income Statement'!D9/100</f>
        <v>446.75590000000005</v>
      </c>
      <c r="D15" s="118">
        <f>'Income Statement'!E9/100</f>
        <v>413.8</v>
      </c>
      <c r="E15" s="118">
        <f>'Income Statement'!F9/100</f>
        <v>253.23</v>
      </c>
      <c r="F15" s="72">
        <f t="shared" si="0"/>
        <v>7.9642097631706266E-2</v>
      </c>
      <c r="G15" s="72">
        <f t="shared" si="1"/>
        <v>0.76422975160920936</v>
      </c>
      <c r="H15" s="41"/>
    </row>
    <row r="16" spans="2:11" s="4" customFormat="1" ht="17.25" customHeight="1" x14ac:dyDescent="0.25">
      <c r="B16" s="3" t="s">
        <v>2</v>
      </c>
      <c r="C16" s="118">
        <f>('Income Statement'!D16+'Income Statement'!D12+'Income Statement'!D13-'Income Statement'!D8)/100</f>
        <v>103.85949999999998</v>
      </c>
      <c r="D16" s="118">
        <v>86.551799999999929</v>
      </c>
      <c r="E16" s="37">
        <v>33.636067825000211</v>
      </c>
      <c r="F16" s="72">
        <f t="shared" si="0"/>
        <v>0.19996926695920902</v>
      </c>
      <c r="G16" s="72">
        <f t="shared" si="1"/>
        <v>2.087742019678227</v>
      </c>
      <c r="H16" s="41"/>
    </row>
    <row r="17" spans="2:8" s="4" customFormat="1" ht="17.25" customHeight="1" x14ac:dyDescent="0.25">
      <c r="B17" s="3" t="s">
        <v>77</v>
      </c>
      <c r="C17" s="118">
        <f>('Income Statement'!D16+'Income Statement'!D12+'Income Statement'!D13)/100</f>
        <v>107.76549999999999</v>
      </c>
      <c r="D17" s="118">
        <f>('Income Statement'!E16+'Income Statement'!E12+'Income Statement'!E13)/100</f>
        <v>90.61</v>
      </c>
      <c r="E17" s="118">
        <f>('Income Statement'!F16+'Income Statement'!F12+'Income Statement'!F13)/100</f>
        <v>43.18</v>
      </c>
      <c r="F17" s="72">
        <f t="shared" si="0"/>
        <v>0.18933340690872957</v>
      </c>
      <c r="G17" s="72">
        <f t="shared" si="1"/>
        <v>1.4957271885132002</v>
      </c>
      <c r="H17" s="41"/>
    </row>
    <row r="18" spans="2:8" s="4" customFormat="1" ht="17.25" customHeight="1" x14ac:dyDescent="0.25">
      <c r="B18" s="3" t="s">
        <v>41</v>
      </c>
      <c r="C18" s="118">
        <f>'Income Statement'!D24/100</f>
        <v>70.310299999999984</v>
      </c>
      <c r="D18" s="142">
        <f>'Income Statement'!E24/100</f>
        <v>59.14719999999992</v>
      </c>
      <c r="E18" s="118">
        <f>'Income Statement'!F24/100</f>
        <v>26.01</v>
      </c>
      <c r="F18" s="72">
        <f t="shared" si="0"/>
        <v>0.18873420888901049</v>
      </c>
      <c r="G18" s="72">
        <f t="shared" si="1"/>
        <v>1.7032026143790842</v>
      </c>
      <c r="H18" s="41"/>
    </row>
    <row r="19" spans="2:8" s="4" customFormat="1" x14ac:dyDescent="0.25">
      <c r="B19" s="3" t="s">
        <v>42</v>
      </c>
      <c r="C19" s="142">
        <f>'Income Statement'!D39</f>
        <v>22.237786980376864</v>
      </c>
      <c r="D19" s="118">
        <f>'Income Statement'!E39</f>
        <v>19.745786125923541</v>
      </c>
      <c r="E19" s="118">
        <f>'Income Statement'!F39</f>
        <v>10.220000000000001</v>
      </c>
      <c r="F19" s="73"/>
      <c r="G19" s="74"/>
    </row>
    <row r="20" spans="2:8" s="4" customFormat="1" ht="15.75" thickBot="1" x14ac:dyDescent="0.3">
      <c r="B20" s="11"/>
      <c r="D20" s="12"/>
    </row>
    <row r="21" spans="2:8" s="4" customFormat="1" ht="15.75" thickBot="1" x14ac:dyDescent="0.3">
      <c r="B21" s="162" t="s">
        <v>34</v>
      </c>
      <c r="C21" s="163"/>
      <c r="D21" s="163"/>
      <c r="E21" s="164"/>
    </row>
    <row r="22" spans="2:8" s="4" customFormat="1" x14ac:dyDescent="0.25">
      <c r="B22" s="30" t="s">
        <v>47</v>
      </c>
      <c r="C22" s="114" t="s">
        <v>150</v>
      </c>
      <c r="D22" s="115" t="s">
        <v>142</v>
      </c>
      <c r="E22" s="114" t="s">
        <v>151</v>
      </c>
    </row>
    <row r="23" spans="2:8" s="4" customFormat="1" x14ac:dyDescent="0.25">
      <c r="B23" s="3" t="s">
        <v>88</v>
      </c>
      <c r="C23" s="75">
        <f>C16/C$14</f>
        <v>0.2345268759925834</v>
      </c>
      <c r="D23" s="75">
        <f t="shared" ref="D23:E23" si="2">D16/D$14</f>
        <v>0.21123590569629502</v>
      </c>
      <c r="E23" s="75">
        <f t="shared" si="2"/>
        <v>0.13803376487606783</v>
      </c>
      <c r="F23" s="78"/>
      <c r="G23" s="78"/>
      <c r="H23" s="78"/>
    </row>
    <row r="24" spans="2:8" s="4" customFormat="1" x14ac:dyDescent="0.25">
      <c r="B24" s="3" t="s">
        <v>118</v>
      </c>
      <c r="C24" s="75">
        <f>C17/C$15</f>
        <v>0.24121785520907496</v>
      </c>
      <c r="D24" s="75">
        <f t="shared" ref="D24:E24" si="3">D17/D$15</f>
        <v>0.21897051715804736</v>
      </c>
      <c r="E24" s="75">
        <f t="shared" si="3"/>
        <v>0.17051692137582436</v>
      </c>
    </row>
    <row r="25" spans="2:8" s="4" customFormat="1" x14ac:dyDescent="0.25">
      <c r="B25" s="3" t="s">
        <v>45</v>
      </c>
      <c r="C25" s="75">
        <f>C18/C$15</f>
        <v>0.15737967870150116</v>
      </c>
      <c r="D25" s="122">
        <v>0.14293626988031918</v>
      </c>
      <c r="E25" s="72">
        <v>0.10273187660627851</v>
      </c>
    </row>
    <row r="26" spans="2:8" s="4" customFormat="1" x14ac:dyDescent="0.25">
      <c r="B26" s="53" t="s">
        <v>93</v>
      </c>
      <c r="C26" s="75">
        <v>0.27185752778251548</v>
      </c>
      <c r="D26" s="75">
        <v>0.23567828252883252</v>
      </c>
      <c r="E26" s="75">
        <v>0.16659580476094493</v>
      </c>
    </row>
    <row r="27" spans="2:8" s="4" customFormat="1" x14ac:dyDescent="0.25">
      <c r="B27" s="3" t="s">
        <v>46</v>
      </c>
      <c r="C27" s="38">
        <v>73</v>
      </c>
      <c r="D27" s="38">
        <v>71</v>
      </c>
      <c r="E27" s="53">
        <v>71</v>
      </c>
    </row>
    <row r="28" spans="2:8" s="4" customFormat="1" x14ac:dyDescent="0.25">
      <c r="B28" s="168" t="s">
        <v>94</v>
      </c>
      <c r="C28" s="168"/>
      <c r="D28" s="168"/>
      <c r="E28" s="168"/>
    </row>
    <row r="29" spans="2:8" s="4" customFormat="1" ht="15.75" thickBot="1" x14ac:dyDescent="0.3">
      <c r="B29" s="25"/>
      <c r="D29" s="12"/>
    </row>
    <row r="30" spans="2:8" ht="15.75" thickBot="1" x14ac:dyDescent="0.3">
      <c r="B30" s="162" t="s">
        <v>37</v>
      </c>
      <c r="C30" s="163"/>
      <c r="D30" s="163"/>
      <c r="E30" s="164"/>
    </row>
    <row r="31" spans="2:8" x14ac:dyDescent="0.25">
      <c r="D31" s="1"/>
    </row>
    <row r="32" spans="2:8" x14ac:dyDescent="0.25">
      <c r="B32" s="30" t="s">
        <v>79</v>
      </c>
      <c r="C32" s="114" t="s">
        <v>150</v>
      </c>
      <c r="D32" s="115" t="s">
        <v>142</v>
      </c>
      <c r="E32" s="114" t="s">
        <v>151</v>
      </c>
    </row>
    <row r="33" spans="2:12" ht="30" x14ac:dyDescent="0.25">
      <c r="B33" s="26" t="s">
        <v>66</v>
      </c>
      <c r="C33" s="42">
        <v>778.59181806025242</v>
      </c>
      <c r="D33" s="42">
        <v>476.44028257130003</v>
      </c>
      <c r="E33" s="119">
        <v>435.58627547268492</v>
      </c>
      <c r="F33" s="105"/>
      <c r="L33" s="4"/>
    </row>
    <row r="34" spans="2:12" x14ac:dyDescent="0.25">
      <c r="B34" s="26" t="s">
        <v>123</v>
      </c>
      <c r="C34" s="110">
        <v>-257.68767010188498</v>
      </c>
      <c r="D34" s="110">
        <v>-253.00967354924995</v>
      </c>
      <c r="E34" s="120">
        <v>-72.488111859</v>
      </c>
      <c r="F34" s="76"/>
      <c r="L34" s="4"/>
    </row>
    <row r="35" spans="2:12" x14ac:dyDescent="0.25">
      <c r="B35" s="26" t="s">
        <v>26</v>
      </c>
      <c r="C35" s="43">
        <f>C33+C34</f>
        <v>520.9041479583675</v>
      </c>
      <c r="D35" s="43">
        <f>D33+D34</f>
        <v>223.43060902205008</v>
      </c>
      <c r="E35" s="43">
        <v>363.0981636136849</v>
      </c>
      <c r="L35" s="4"/>
    </row>
    <row r="36" spans="2:12" ht="15" customHeight="1" x14ac:dyDescent="0.25">
      <c r="B36" s="167" t="s">
        <v>89</v>
      </c>
      <c r="C36" s="167"/>
      <c r="D36" s="167"/>
      <c r="E36" s="167"/>
      <c r="F36" s="52"/>
    </row>
    <row r="37" spans="2:12" ht="15.75" thickBot="1" x14ac:dyDescent="0.3">
      <c r="B37" s="24"/>
      <c r="C37" s="24"/>
      <c r="D37" s="24"/>
      <c r="E37" s="24"/>
    </row>
    <row r="38" spans="2:12" ht="15.75" thickBot="1" x14ac:dyDescent="0.3">
      <c r="B38" s="162" t="s">
        <v>55</v>
      </c>
      <c r="C38" s="163"/>
      <c r="D38" s="163"/>
      <c r="E38" s="164"/>
    </row>
    <row r="39" spans="2:12" ht="15" customHeight="1" x14ac:dyDescent="0.25">
      <c r="B39" s="24"/>
      <c r="C39" s="24"/>
      <c r="D39" s="24"/>
      <c r="E39" s="24"/>
    </row>
    <row r="40" spans="2:12" s="4" customFormat="1" x14ac:dyDescent="0.25">
      <c r="B40" s="30" t="s">
        <v>78</v>
      </c>
      <c r="C40" s="114" t="s">
        <v>150</v>
      </c>
      <c r="D40" s="127" t="s">
        <v>142</v>
      </c>
      <c r="E40" s="114" t="s">
        <v>151</v>
      </c>
    </row>
    <row r="41" spans="2:12" s="4" customFormat="1" x14ac:dyDescent="0.25">
      <c r="B41" s="26" t="s">
        <v>80</v>
      </c>
      <c r="C41" s="37">
        <v>946.7215155140575</v>
      </c>
      <c r="D41" s="37">
        <v>940.4605421065412</v>
      </c>
      <c r="E41" s="118">
        <v>471.03073715434658</v>
      </c>
      <c r="G41" s="77"/>
      <c r="H41" s="77"/>
      <c r="I41" s="77"/>
    </row>
    <row r="42" spans="2:12" s="4" customFormat="1" x14ac:dyDescent="0.25">
      <c r="B42" s="26" t="s">
        <v>129</v>
      </c>
      <c r="C42" s="92">
        <v>129.56363973095083</v>
      </c>
      <c r="D42" s="92">
        <v>127.48550116667226</v>
      </c>
      <c r="E42" s="142">
        <v>66</v>
      </c>
      <c r="F42" s="91"/>
    </row>
    <row r="43" spans="2:12" s="4" customFormat="1" x14ac:dyDescent="0.25">
      <c r="B43" s="166" t="s">
        <v>56</v>
      </c>
      <c r="C43" s="166"/>
      <c r="D43" s="166"/>
      <c r="E43" s="166"/>
      <c r="F43" s="166"/>
      <c r="G43" s="166"/>
      <c r="H43" s="166"/>
      <c r="I43" s="166"/>
    </row>
    <row r="44" spans="2:12" ht="15.75" thickBot="1" x14ac:dyDescent="0.3">
      <c r="D44" s="1"/>
    </row>
    <row r="45" spans="2:12" s="4" customFormat="1" ht="15.75" thickBot="1" x14ac:dyDescent="0.3">
      <c r="B45" s="162" t="s">
        <v>33</v>
      </c>
      <c r="C45" s="163"/>
      <c r="D45" s="163"/>
      <c r="E45" s="164"/>
    </row>
    <row r="46" spans="2:12" s="4" customFormat="1" x14ac:dyDescent="0.25">
      <c r="B46" s="11"/>
      <c r="D46" s="12"/>
    </row>
    <row r="47" spans="2:12" s="4" customFormat="1" x14ac:dyDescent="0.25">
      <c r="B47" s="30" t="s">
        <v>73</v>
      </c>
      <c r="C47" s="90" t="s">
        <v>150</v>
      </c>
      <c r="D47" s="115" t="s">
        <v>142</v>
      </c>
      <c r="E47" s="90" t="s">
        <v>151</v>
      </c>
    </row>
    <row r="48" spans="2:12" s="4" customFormat="1" x14ac:dyDescent="0.25">
      <c r="B48" s="3" t="s">
        <v>143</v>
      </c>
      <c r="C48" s="39">
        <v>0.66768674721710863</v>
      </c>
      <c r="D48" s="39">
        <v>0.67233467065204056</v>
      </c>
      <c r="E48" s="72">
        <v>0.75925215028646598</v>
      </c>
    </row>
    <row r="49" spans="2:9" s="4" customFormat="1" x14ac:dyDescent="0.25">
      <c r="B49" s="3" t="s">
        <v>1</v>
      </c>
      <c r="C49" s="39">
        <v>0.1763899614046594</v>
      </c>
      <c r="D49" s="39">
        <v>0.17649999999999999</v>
      </c>
      <c r="E49" s="72">
        <v>0.23100704220624318</v>
      </c>
    </row>
    <row r="50" spans="2:9" s="4" customFormat="1" x14ac:dyDescent="0.25">
      <c r="B50" s="3" t="s">
        <v>125</v>
      </c>
      <c r="C50" s="39">
        <v>0.10169363891525886</v>
      </c>
      <c r="D50" s="39">
        <v>0.108</v>
      </c>
      <c r="E50" s="72">
        <v>0</v>
      </c>
    </row>
    <row r="51" spans="2:9" s="4" customFormat="1" x14ac:dyDescent="0.25">
      <c r="B51" s="3" t="s">
        <v>126</v>
      </c>
      <c r="C51" s="39">
        <v>5.4229652462973045E-2</v>
      </c>
      <c r="D51" s="39">
        <v>4.3298211585989121E-2</v>
      </c>
      <c r="E51" s="72">
        <v>9.7408075072908003E-3</v>
      </c>
      <c r="H51" s="82"/>
    </row>
    <row r="52" spans="2:9" s="5" customFormat="1" x14ac:dyDescent="0.25">
      <c r="B52" s="30" t="s">
        <v>15</v>
      </c>
      <c r="C52" s="44">
        <f>SUM(C48:C51)</f>
        <v>0.99999999999999989</v>
      </c>
      <c r="D52" s="44">
        <f t="shared" ref="D52:E52" si="4">SUM(D48:D51)</f>
        <v>1.0001328822380295</v>
      </c>
      <c r="E52" s="44">
        <f t="shared" si="4"/>
        <v>0.99999999999999989</v>
      </c>
    </row>
    <row r="53" spans="2:9" s="4" customFormat="1" x14ac:dyDescent="0.25">
      <c r="B53" s="166" t="s">
        <v>127</v>
      </c>
      <c r="C53" s="166"/>
      <c r="D53" s="166"/>
      <c r="E53" s="166"/>
      <c r="F53" s="166"/>
      <c r="G53" s="166"/>
      <c r="H53" s="166"/>
      <c r="I53" s="166"/>
    </row>
    <row r="54" spans="2:9" s="4" customFormat="1" x14ac:dyDescent="0.25">
      <c r="B54" s="11"/>
      <c r="D54" s="12"/>
    </row>
    <row r="55" spans="2:9" s="4" customFormat="1" x14ac:dyDescent="0.25">
      <c r="B55" s="30" t="s">
        <v>74</v>
      </c>
      <c r="C55" s="114" t="str">
        <f>C47</f>
        <v>Q3FY21</v>
      </c>
      <c r="D55" s="115" t="s">
        <v>142</v>
      </c>
      <c r="E55" s="114" t="s">
        <v>151</v>
      </c>
    </row>
    <row r="56" spans="2:9" s="4" customFormat="1" x14ac:dyDescent="0.25">
      <c r="B56" s="3" t="s">
        <v>10</v>
      </c>
      <c r="C56" s="75">
        <v>0.36880025180201198</v>
      </c>
      <c r="D56" s="75">
        <v>0.40939098553099068</v>
      </c>
      <c r="E56" s="145">
        <v>0.47499611116210055</v>
      </c>
    </row>
    <row r="57" spans="2:9" s="4" customFormat="1" x14ac:dyDescent="0.25">
      <c r="B57" s="3" t="s">
        <v>140</v>
      </c>
      <c r="C57" s="40">
        <v>0.35233984919486555</v>
      </c>
      <c r="D57" s="75">
        <v>0.34799999999999998</v>
      </c>
      <c r="E57" s="75">
        <v>0</v>
      </c>
    </row>
    <row r="58" spans="2:9" s="4" customFormat="1" x14ac:dyDescent="0.25">
      <c r="B58" s="3" t="s">
        <v>12</v>
      </c>
      <c r="C58" s="40">
        <v>0.12506966358145924</v>
      </c>
      <c r="D58" s="75">
        <v>7.3629522405877293E-2</v>
      </c>
      <c r="E58" s="75">
        <v>0.19225950369984759</v>
      </c>
    </row>
    <row r="59" spans="2:9" s="4" customFormat="1" x14ac:dyDescent="0.25">
      <c r="B59" s="3" t="s">
        <v>11</v>
      </c>
      <c r="C59" s="40">
        <v>0.10468554791453628</v>
      </c>
      <c r="D59" s="75">
        <v>0.10985869206508167</v>
      </c>
      <c r="E59" s="75">
        <v>0.22328906870577817</v>
      </c>
    </row>
    <row r="60" spans="2:9" s="4" customFormat="1" x14ac:dyDescent="0.25">
      <c r="B60" s="3" t="s">
        <v>13</v>
      </c>
      <c r="C60" s="40">
        <v>3.400448897237867E-2</v>
      </c>
      <c r="D60" s="75">
        <v>4.2298914939060364E-2</v>
      </c>
      <c r="E60" s="75">
        <v>7.3673601171517708E-2</v>
      </c>
    </row>
    <row r="61" spans="2:9" s="4" customFormat="1" x14ac:dyDescent="0.25">
      <c r="B61" s="3" t="s">
        <v>14</v>
      </c>
      <c r="C61" s="40">
        <v>1.510019853474826E-2</v>
      </c>
      <c r="D61" s="75">
        <v>1.710891823141765E-2</v>
      </c>
      <c r="E61" s="75">
        <v>3.6241429239004794E-2</v>
      </c>
    </row>
    <row r="62" spans="2:9" s="4" customFormat="1" x14ac:dyDescent="0.25">
      <c r="B62" s="30" t="s">
        <v>15</v>
      </c>
      <c r="C62" s="44">
        <f>SUM(C56:C61)</f>
        <v>1</v>
      </c>
      <c r="D62" s="44">
        <f>SUM(D56:D61)</f>
        <v>1.0002870331724276</v>
      </c>
      <c r="E62" s="44">
        <v>1</v>
      </c>
    </row>
    <row r="63" spans="2:9" s="4" customFormat="1" x14ac:dyDescent="0.25">
      <c r="B63" s="11"/>
      <c r="D63" s="12"/>
    </row>
    <row r="64" spans="2:9" s="4" customFormat="1" x14ac:dyDescent="0.25">
      <c r="B64" s="30" t="s">
        <v>48</v>
      </c>
      <c r="C64" s="114" t="s">
        <v>150</v>
      </c>
      <c r="D64" s="115" t="s">
        <v>142</v>
      </c>
      <c r="E64" s="114" t="s">
        <v>151</v>
      </c>
    </row>
    <row r="65" spans="2:9" s="4" customFormat="1" x14ac:dyDescent="0.25">
      <c r="B65" s="3" t="s">
        <v>16</v>
      </c>
      <c r="C65" s="40">
        <v>0.44893118063803955</v>
      </c>
      <c r="D65" s="75">
        <v>0.45598850473861235</v>
      </c>
      <c r="E65" s="75">
        <v>0.18811788132277393</v>
      </c>
    </row>
    <row r="66" spans="2:9" s="4" customFormat="1" x14ac:dyDescent="0.25">
      <c r="B66" s="3" t="s">
        <v>17</v>
      </c>
      <c r="C66" s="40">
        <v>0.55106881936196039</v>
      </c>
      <c r="D66" s="75">
        <v>0.5440114952613877</v>
      </c>
      <c r="E66" s="75">
        <v>0.81188211867722604</v>
      </c>
    </row>
    <row r="67" spans="2:9" s="5" customFormat="1" x14ac:dyDescent="0.25">
      <c r="B67" s="30" t="s">
        <v>15</v>
      </c>
      <c r="C67" s="44">
        <f>SUM(C65:C66)</f>
        <v>1</v>
      </c>
      <c r="D67" s="44">
        <f>SUM(D65:D66)</f>
        <v>1</v>
      </c>
      <c r="E67" s="44">
        <f>SUM(E65:E66)</f>
        <v>1</v>
      </c>
    </row>
    <row r="68" spans="2:9" s="4" customFormat="1" x14ac:dyDescent="0.25">
      <c r="B68" s="11"/>
      <c r="D68" s="12"/>
    </row>
    <row r="69" spans="2:9" s="4" customFormat="1" x14ac:dyDescent="0.25">
      <c r="B69" s="30" t="s">
        <v>49</v>
      </c>
      <c r="C69" s="114" t="s">
        <v>150</v>
      </c>
      <c r="D69" s="115" t="s">
        <v>142</v>
      </c>
      <c r="E69" s="114" t="s">
        <v>151</v>
      </c>
    </row>
    <row r="70" spans="2:9" s="4" customFormat="1" x14ac:dyDescent="0.25">
      <c r="B70" s="3" t="s">
        <v>18</v>
      </c>
      <c r="C70" s="40">
        <v>0.32991511952703617</v>
      </c>
      <c r="D70" s="75">
        <v>0.35120475385404848</v>
      </c>
      <c r="E70" s="122">
        <v>0.32363637666999612</v>
      </c>
    </row>
    <row r="71" spans="2:9" s="4" customFormat="1" x14ac:dyDescent="0.25">
      <c r="B71" s="3" t="s">
        <v>130</v>
      </c>
      <c r="C71" s="75">
        <v>0.21872853617075508</v>
      </c>
      <c r="D71" s="75">
        <v>0.18212091641869038</v>
      </c>
      <c r="E71" s="122">
        <v>0.11433499315478633</v>
      </c>
    </row>
    <row r="72" spans="2:9" s="4" customFormat="1" x14ac:dyDescent="0.25">
      <c r="B72" s="3" t="s">
        <v>20</v>
      </c>
      <c r="C72" s="40">
        <v>0.1708574385174545</v>
      </c>
      <c r="D72" s="75">
        <v>0.19858459016909455</v>
      </c>
      <c r="E72" s="122">
        <v>0.33492928745510353</v>
      </c>
    </row>
    <row r="73" spans="2:9" s="4" customFormat="1" x14ac:dyDescent="0.25">
      <c r="B73" s="3" t="s">
        <v>19</v>
      </c>
      <c r="C73" s="40">
        <v>0.12974648236911351</v>
      </c>
      <c r="D73" s="75">
        <v>0.12128459835891103</v>
      </c>
      <c r="E73" s="122">
        <v>0.17336566588804536</v>
      </c>
      <c r="H73" s="146"/>
      <c r="I73" s="147"/>
    </row>
    <row r="74" spans="2:9" s="4" customFormat="1" x14ac:dyDescent="0.25">
      <c r="B74" s="3" t="s">
        <v>154</v>
      </c>
      <c r="C74" s="77">
        <v>0.15040242341564072</v>
      </c>
      <c r="D74" s="75">
        <v>0.1468051411992555</v>
      </c>
      <c r="E74" s="122">
        <v>5.3733676832068603E-2</v>
      </c>
    </row>
    <row r="75" spans="2:9" s="4" customFormat="1" x14ac:dyDescent="0.25">
      <c r="B75" s="30" t="s">
        <v>15</v>
      </c>
      <c r="C75" s="44">
        <f>SUM(C70:C74)</f>
        <v>0.99964999999999993</v>
      </c>
      <c r="D75" s="44">
        <f>SUM(D70:D74)</f>
        <v>1</v>
      </c>
      <c r="E75" s="44">
        <f>SUM(E70:E74)</f>
        <v>1</v>
      </c>
    </row>
    <row r="76" spans="2:9" s="4" customFormat="1" ht="15.75" thickBot="1" x14ac:dyDescent="0.3">
      <c r="B76" s="11"/>
      <c r="D76" s="12"/>
    </row>
    <row r="77" spans="2:9" s="4" customFormat="1" ht="15.75" thickBot="1" x14ac:dyDescent="0.3">
      <c r="B77" s="162" t="s">
        <v>36</v>
      </c>
      <c r="C77" s="163"/>
      <c r="D77" s="163"/>
      <c r="E77" s="163"/>
      <c r="F77" s="163"/>
      <c r="G77" s="164"/>
    </row>
    <row r="78" spans="2:9" s="4" customFormat="1" x14ac:dyDescent="0.25">
      <c r="B78" s="11"/>
      <c r="D78" s="12"/>
    </row>
    <row r="79" spans="2:9" s="4" customFormat="1" ht="15" customHeight="1" x14ac:dyDescent="0.25">
      <c r="B79" s="165" t="s">
        <v>81</v>
      </c>
      <c r="C79" s="160" t="s">
        <v>139</v>
      </c>
      <c r="D79" s="160" t="s">
        <v>92</v>
      </c>
    </row>
    <row r="80" spans="2:9" s="4" customFormat="1" x14ac:dyDescent="0.25">
      <c r="B80" s="165"/>
      <c r="C80" s="160"/>
      <c r="D80" s="160"/>
      <c r="G80" s="51"/>
    </row>
    <row r="81" spans="2:12" s="4" customFormat="1" x14ac:dyDescent="0.25">
      <c r="B81" s="10" t="s">
        <v>44</v>
      </c>
      <c r="C81" s="94">
        <v>11.885999999999999</v>
      </c>
      <c r="D81" s="94">
        <v>100.99438179370688</v>
      </c>
    </row>
    <row r="82" spans="2:12" s="4" customFormat="1" x14ac:dyDescent="0.25">
      <c r="B82" s="10" t="s">
        <v>43</v>
      </c>
      <c r="C82" s="94">
        <v>3</v>
      </c>
      <c r="D82" s="94">
        <v>76.452833333333331</v>
      </c>
    </row>
    <row r="83" spans="2:12" s="4" customFormat="1" x14ac:dyDescent="0.25">
      <c r="B83" s="11"/>
      <c r="D83" s="12"/>
    </row>
    <row r="84" spans="2:12" s="4" customFormat="1" ht="15.75" thickBot="1" x14ac:dyDescent="0.3">
      <c r="B84" s="11"/>
      <c r="D84" s="12"/>
    </row>
    <row r="85" spans="2:12" s="22" customFormat="1" ht="15.75" customHeight="1" thickBot="1" x14ac:dyDescent="0.3">
      <c r="B85" s="155" t="s">
        <v>70</v>
      </c>
      <c r="C85" s="161"/>
      <c r="D85" s="161"/>
      <c r="E85" s="161"/>
      <c r="F85" s="161"/>
      <c r="G85" s="161"/>
      <c r="H85" s="161"/>
      <c r="I85" s="156"/>
    </row>
    <row r="86" spans="2:12" s="7" customFormat="1" ht="15.75" customHeight="1" thickBot="1" x14ac:dyDescent="0.3">
      <c r="B86" s="13"/>
      <c r="C86" s="13"/>
      <c r="D86" s="13"/>
      <c r="E86" s="13"/>
      <c r="F86" s="13"/>
      <c r="G86" s="13"/>
      <c r="H86" s="13"/>
      <c r="I86" s="13"/>
    </row>
    <row r="87" spans="2:12" s="4" customFormat="1" ht="15.75" thickBot="1" x14ac:dyDescent="0.3">
      <c r="B87" s="162" t="s">
        <v>29</v>
      </c>
      <c r="C87" s="163"/>
      <c r="D87" s="163"/>
      <c r="E87" s="164"/>
    </row>
    <row r="88" spans="2:12" s="4" customFormat="1" x14ac:dyDescent="0.25">
      <c r="B88" s="11"/>
      <c r="D88" s="12"/>
    </row>
    <row r="89" spans="2:12" s="4" customFormat="1" x14ac:dyDescent="0.25">
      <c r="B89" s="30" t="s">
        <v>54</v>
      </c>
      <c r="C89" s="114" t="s">
        <v>150</v>
      </c>
      <c r="D89" s="115" t="s">
        <v>142</v>
      </c>
      <c r="E89" s="114" t="s">
        <v>151</v>
      </c>
    </row>
    <row r="90" spans="2:12" s="50" customFormat="1" ht="30" x14ac:dyDescent="0.25">
      <c r="B90" s="48" t="s">
        <v>21</v>
      </c>
      <c r="C90" s="49">
        <v>618</v>
      </c>
      <c r="D90" s="121">
        <v>542</v>
      </c>
      <c r="E90" s="121">
        <v>143</v>
      </c>
      <c r="J90" s="4"/>
      <c r="L90" s="4"/>
    </row>
    <row r="91" spans="2:12" s="4" customFormat="1" x14ac:dyDescent="0.25">
      <c r="B91" s="23" t="s">
        <v>22</v>
      </c>
      <c r="C91" s="38">
        <v>472</v>
      </c>
      <c r="D91" s="117">
        <v>417</v>
      </c>
      <c r="E91" s="117">
        <v>110</v>
      </c>
    </row>
    <row r="92" spans="2:12" s="4" customFormat="1" x14ac:dyDescent="0.25">
      <c r="B92" s="23" t="s">
        <v>23</v>
      </c>
      <c r="C92" s="38">
        <v>57</v>
      </c>
      <c r="D92" s="117">
        <v>37</v>
      </c>
      <c r="E92" s="117">
        <v>9</v>
      </c>
    </row>
    <row r="93" spans="2:12" s="50" customFormat="1" ht="30" x14ac:dyDescent="0.25">
      <c r="B93" s="48" t="s">
        <v>86</v>
      </c>
      <c r="C93" s="49">
        <v>41</v>
      </c>
      <c r="D93" s="121">
        <v>40</v>
      </c>
      <c r="E93" s="121">
        <v>25</v>
      </c>
      <c r="J93" s="4"/>
      <c r="L93" s="4"/>
    </row>
    <row r="94" spans="2:12" s="4" customFormat="1" x14ac:dyDescent="0.25">
      <c r="B94" s="23" t="s">
        <v>53</v>
      </c>
      <c r="C94" s="38">
        <v>6</v>
      </c>
      <c r="D94" s="117">
        <v>4</v>
      </c>
      <c r="E94" s="117">
        <v>7</v>
      </c>
    </row>
    <row r="95" spans="2:12" s="4" customFormat="1" x14ac:dyDescent="0.25">
      <c r="B95" s="23" t="s">
        <v>24</v>
      </c>
      <c r="C95" s="38">
        <v>3</v>
      </c>
      <c r="D95" s="117">
        <v>3</v>
      </c>
      <c r="E95" s="117">
        <v>7</v>
      </c>
    </row>
    <row r="96" spans="2:12" s="4" customFormat="1" x14ac:dyDescent="0.25">
      <c r="B96" s="11"/>
      <c r="D96" s="12"/>
    </row>
    <row r="97" spans="2:6" s="4" customFormat="1" x14ac:dyDescent="0.25">
      <c r="B97" s="30" t="s">
        <v>50</v>
      </c>
      <c r="C97" s="114" t="s">
        <v>150</v>
      </c>
      <c r="D97" s="115" t="s">
        <v>142</v>
      </c>
      <c r="E97" s="114" t="s">
        <v>151</v>
      </c>
    </row>
    <row r="98" spans="2:6" s="4" customFormat="1" x14ac:dyDescent="0.25">
      <c r="B98" s="23" t="s">
        <v>51</v>
      </c>
      <c r="C98" s="40">
        <v>0.30443386991032295</v>
      </c>
      <c r="D98" s="75">
        <v>0.35059966738888931</v>
      </c>
      <c r="E98" s="122">
        <v>0.43287058883883839</v>
      </c>
    </row>
    <row r="99" spans="2:6" s="4" customFormat="1" x14ac:dyDescent="0.25">
      <c r="B99" s="23" t="s">
        <v>52</v>
      </c>
      <c r="C99" s="40">
        <v>0.44156237938606774</v>
      </c>
      <c r="D99" s="75">
        <v>0.45839988447377633</v>
      </c>
      <c r="E99" s="122">
        <v>0.63353970583572472</v>
      </c>
    </row>
    <row r="100" spans="2:6" s="4" customFormat="1" x14ac:dyDescent="0.25">
      <c r="B100" s="11"/>
      <c r="D100" s="12"/>
    </row>
    <row r="101" spans="2:6" s="4" customFormat="1" x14ac:dyDescent="0.25">
      <c r="B101" s="30" t="s">
        <v>83</v>
      </c>
      <c r="C101" s="114" t="s">
        <v>150</v>
      </c>
      <c r="D101" s="115" t="s">
        <v>142</v>
      </c>
      <c r="E101" s="114" t="s">
        <v>151</v>
      </c>
    </row>
    <row r="102" spans="2:6" s="4" customFormat="1" x14ac:dyDescent="0.25">
      <c r="B102" s="23" t="s">
        <v>25</v>
      </c>
      <c r="C102" s="40">
        <v>0.91672763218917863</v>
      </c>
      <c r="D102" s="75">
        <v>0.97321439163433121</v>
      </c>
      <c r="E102" s="122">
        <v>0.99356831280233904</v>
      </c>
      <c r="F102" s="93"/>
    </row>
    <row r="103" spans="2:6" s="4" customFormat="1" ht="30" x14ac:dyDescent="0.25">
      <c r="B103" s="26" t="s">
        <v>87</v>
      </c>
      <c r="C103" s="45">
        <v>0.68688304440475501</v>
      </c>
      <c r="D103" s="123">
        <v>0.70699999999999996</v>
      </c>
      <c r="E103" s="124">
        <v>0.82321317096993973</v>
      </c>
    </row>
    <row r="104" spans="2:6" s="4" customFormat="1" ht="15.75" thickBot="1" x14ac:dyDescent="0.3">
      <c r="B104" s="11"/>
      <c r="D104" s="12"/>
    </row>
    <row r="105" spans="2:6" s="4" customFormat="1" ht="15.75" thickBot="1" x14ac:dyDescent="0.3">
      <c r="B105" s="162" t="s">
        <v>30</v>
      </c>
      <c r="C105" s="163"/>
      <c r="D105" s="163"/>
      <c r="E105" s="164"/>
    </row>
    <row r="106" spans="2:6" s="4" customFormat="1" x14ac:dyDescent="0.25">
      <c r="B106" s="11"/>
      <c r="D106" s="12"/>
    </row>
    <row r="107" spans="2:6" s="4" customFormat="1" x14ac:dyDescent="0.25">
      <c r="B107" s="30" t="s">
        <v>90</v>
      </c>
      <c r="C107" s="114" t="s">
        <v>150</v>
      </c>
      <c r="D107" s="115" t="s">
        <v>155</v>
      </c>
      <c r="E107" s="114" t="s">
        <v>151</v>
      </c>
    </row>
    <row r="108" spans="2:6" s="4" customFormat="1" x14ac:dyDescent="0.25">
      <c r="B108" s="23" t="s">
        <v>0</v>
      </c>
      <c r="C108" s="38">
        <v>1599.256221786477</v>
      </c>
      <c r="D108" s="38">
        <v>1436.1085822704065</v>
      </c>
      <c r="E108" s="117">
        <v>1138</v>
      </c>
    </row>
    <row r="109" spans="2:6" s="4" customFormat="1" x14ac:dyDescent="0.25">
      <c r="B109" s="23" t="s">
        <v>1</v>
      </c>
      <c r="C109" s="38">
        <v>494.53159195610777</v>
      </c>
      <c r="D109" s="38">
        <v>472.5197266715403</v>
      </c>
      <c r="E109" s="117">
        <v>336</v>
      </c>
    </row>
    <row r="110" spans="2:6" s="4" customFormat="1" x14ac:dyDescent="0.25">
      <c r="B110" s="23" t="s">
        <v>125</v>
      </c>
      <c r="C110" s="38">
        <v>482.42086216530026</v>
      </c>
      <c r="D110" s="38">
        <v>439.5588599538861</v>
      </c>
      <c r="E110" s="117">
        <v>0</v>
      </c>
    </row>
    <row r="111" spans="2:6" s="4" customFormat="1" x14ac:dyDescent="0.25">
      <c r="B111" s="23" t="s">
        <v>126</v>
      </c>
      <c r="C111" s="38">
        <v>319.15173762862855</v>
      </c>
      <c r="D111" s="38">
        <v>281.3330424936002</v>
      </c>
      <c r="E111" s="117">
        <v>134</v>
      </c>
    </row>
    <row r="112" spans="2:6" s="4" customFormat="1" x14ac:dyDescent="0.25">
      <c r="B112" s="23" t="s">
        <v>57</v>
      </c>
      <c r="C112" s="38">
        <v>706.54607719865885</v>
      </c>
      <c r="D112" s="38">
        <v>724.4792386503558</v>
      </c>
      <c r="E112" s="117">
        <v>272</v>
      </c>
    </row>
    <row r="113" spans="2:12" s="4" customFormat="1" x14ac:dyDescent="0.25">
      <c r="B113" s="30" t="s">
        <v>15</v>
      </c>
      <c r="C113" s="46">
        <f>SUM(C108:C112)</f>
        <v>3601.9064907351722</v>
      </c>
      <c r="D113" s="46">
        <f t="shared" ref="D113:E113" si="5">SUM(D108:D112)</f>
        <v>3353.9994500397888</v>
      </c>
      <c r="E113" s="46">
        <f t="shared" si="5"/>
        <v>1880</v>
      </c>
    </row>
    <row r="114" spans="2:12" s="4" customFormat="1" x14ac:dyDescent="0.25">
      <c r="B114" s="153" t="s">
        <v>156</v>
      </c>
      <c r="D114" s="12"/>
    </row>
    <row r="115" spans="2:12" s="4" customFormat="1" x14ac:dyDescent="0.25">
      <c r="B115" s="30" t="s">
        <v>91</v>
      </c>
      <c r="C115" s="114" t="s">
        <v>150</v>
      </c>
      <c r="D115" s="115" t="s">
        <v>142</v>
      </c>
      <c r="E115" s="114" t="s">
        <v>151</v>
      </c>
    </row>
    <row r="116" spans="2:12" s="4" customFormat="1" x14ac:dyDescent="0.25">
      <c r="B116" s="23" t="s">
        <v>58</v>
      </c>
      <c r="C116" s="38">
        <v>1061</v>
      </c>
      <c r="D116" s="117">
        <v>1071</v>
      </c>
      <c r="E116" s="117">
        <v>725</v>
      </c>
    </row>
    <row r="117" spans="2:12" s="4" customFormat="1" x14ac:dyDescent="0.25">
      <c r="B117" s="23" t="s">
        <v>59</v>
      </c>
      <c r="C117" s="38">
        <v>2541</v>
      </c>
      <c r="D117" s="117">
        <v>2283</v>
      </c>
      <c r="E117" s="117">
        <v>1155</v>
      </c>
    </row>
    <row r="118" spans="2:12" s="4" customFormat="1" x14ac:dyDescent="0.25">
      <c r="B118" s="30" t="s">
        <v>15</v>
      </c>
      <c r="C118" s="46">
        <f>SUM(C116:C117)</f>
        <v>3602</v>
      </c>
      <c r="D118" s="46">
        <f t="shared" ref="D118:E118" si="6">SUM(D116:D117)</f>
        <v>3354</v>
      </c>
      <c r="E118" s="46">
        <f t="shared" si="6"/>
        <v>1880</v>
      </c>
    </row>
    <row r="119" spans="2:12" s="4" customFormat="1" x14ac:dyDescent="0.25">
      <c r="B119" s="11"/>
      <c r="D119" s="12"/>
    </row>
    <row r="120" spans="2:12" s="4" customFormat="1" x14ac:dyDescent="0.25">
      <c r="B120" s="30" t="s">
        <v>85</v>
      </c>
      <c r="C120" s="114" t="s">
        <v>150</v>
      </c>
      <c r="D120" s="115" t="s">
        <v>142</v>
      </c>
      <c r="E120" s="114" t="s">
        <v>151</v>
      </c>
    </row>
    <row r="121" spans="2:12" s="4" customFormat="1" x14ac:dyDescent="0.25">
      <c r="B121" s="23" t="s">
        <v>60</v>
      </c>
      <c r="C121" s="38">
        <v>3057</v>
      </c>
      <c r="D121" s="117">
        <v>2827</v>
      </c>
      <c r="E121" s="117">
        <v>1573</v>
      </c>
    </row>
    <row r="122" spans="2:12" s="4" customFormat="1" x14ac:dyDescent="0.25">
      <c r="B122" s="23" t="s">
        <v>61</v>
      </c>
      <c r="C122" s="38">
        <v>110</v>
      </c>
      <c r="D122" s="117">
        <v>109</v>
      </c>
      <c r="E122" s="117">
        <v>91</v>
      </c>
    </row>
    <row r="123" spans="2:12" s="4" customFormat="1" x14ac:dyDescent="0.25">
      <c r="B123" s="23" t="s">
        <v>62</v>
      </c>
      <c r="C123" s="38">
        <v>210</v>
      </c>
      <c r="D123" s="117">
        <v>194</v>
      </c>
      <c r="E123" s="117">
        <v>61</v>
      </c>
    </row>
    <row r="124" spans="2:12" s="4" customFormat="1" x14ac:dyDescent="0.25">
      <c r="B124" s="23" t="s">
        <v>63</v>
      </c>
      <c r="C124" s="38">
        <v>225</v>
      </c>
      <c r="D124" s="117">
        <v>224</v>
      </c>
      <c r="E124" s="117">
        <v>155</v>
      </c>
    </row>
    <row r="125" spans="2:12" s="4" customFormat="1" x14ac:dyDescent="0.25">
      <c r="B125" s="30" t="s">
        <v>15</v>
      </c>
      <c r="C125" s="46">
        <f>SUM(C121:C124)</f>
        <v>3602</v>
      </c>
      <c r="D125" s="46">
        <f t="shared" ref="D125:E125" si="7">SUM(D121:D124)</f>
        <v>3354</v>
      </c>
      <c r="E125" s="46">
        <f t="shared" si="7"/>
        <v>1880</v>
      </c>
    </row>
    <row r="126" spans="2:12" s="4" customFormat="1" x14ac:dyDescent="0.25">
      <c r="B126" s="11"/>
      <c r="D126" s="12"/>
    </row>
    <row r="127" spans="2:12" s="4" customFormat="1" x14ac:dyDescent="0.25">
      <c r="B127" s="30" t="s">
        <v>84</v>
      </c>
      <c r="C127" s="114" t="s">
        <v>150</v>
      </c>
      <c r="D127" s="115" t="s">
        <v>142</v>
      </c>
      <c r="E127" s="114" t="s">
        <v>151</v>
      </c>
    </row>
    <row r="128" spans="2:12" x14ac:dyDescent="0.25">
      <c r="B128" s="23" t="s">
        <v>67</v>
      </c>
      <c r="C128" s="40">
        <v>0.25624652970571904</v>
      </c>
      <c r="D128" s="75">
        <v>0.25760286225402507</v>
      </c>
      <c r="E128" s="122">
        <v>0.28510638297872343</v>
      </c>
      <c r="L128" s="4"/>
    </row>
    <row r="129" spans="2:12" x14ac:dyDescent="0.25">
      <c r="B129" s="31" t="s">
        <v>82</v>
      </c>
      <c r="C129" s="40">
        <v>0.123</v>
      </c>
      <c r="D129" s="75">
        <v>0.14699999999999999</v>
      </c>
      <c r="E129" s="122">
        <v>0.249</v>
      </c>
      <c r="L129" s="4"/>
    </row>
    <row r="130" spans="2:12" x14ac:dyDescent="0.25">
      <c r="B130" s="31" t="s">
        <v>144</v>
      </c>
      <c r="C130" s="40">
        <v>0.7459983686984788</v>
      </c>
      <c r="D130" s="75">
        <v>0.74831627966923686</v>
      </c>
      <c r="E130" s="122">
        <v>0.76650989019080895</v>
      </c>
      <c r="L130" s="4"/>
    </row>
    <row r="131" spans="2:12" x14ac:dyDescent="0.25">
      <c r="B131" s="128" t="s">
        <v>145</v>
      </c>
    </row>
    <row r="132" spans="2:12" x14ac:dyDescent="0.25"/>
    <row r="133" spans="2:12" x14ac:dyDescent="0.25"/>
    <row r="134" spans="2:12" x14ac:dyDescent="0.25"/>
    <row r="135" spans="2:12" x14ac:dyDescent="0.25"/>
    <row r="136" spans="2:12" x14ac:dyDescent="0.25"/>
    <row r="137" spans="2:12" x14ac:dyDescent="0.25"/>
    <row r="138" spans="2:12" x14ac:dyDescent="0.25"/>
  </sheetData>
  <mergeCells count="25">
    <mergeCell ref="B21:E21"/>
    <mergeCell ref="B30:E30"/>
    <mergeCell ref="B38:E38"/>
    <mergeCell ref="B7:I7"/>
    <mergeCell ref="B11:B12"/>
    <mergeCell ref="B43:I43"/>
    <mergeCell ref="B36:E36"/>
    <mergeCell ref="B28:E28"/>
    <mergeCell ref="B77:G77"/>
    <mergeCell ref="B45:E45"/>
    <mergeCell ref="B53:I53"/>
    <mergeCell ref="B87:E87"/>
    <mergeCell ref="B105:E105"/>
    <mergeCell ref="B85:I85"/>
    <mergeCell ref="B79:B80"/>
    <mergeCell ref="C79:C80"/>
    <mergeCell ref="D79:D80"/>
    <mergeCell ref="G1:I2"/>
    <mergeCell ref="F11:G11"/>
    <mergeCell ref="C11:C12"/>
    <mergeCell ref="D11:D12"/>
    <mergeCell ref="E11:E12"/>
    <mergeCell ref="H11:I11"/>
    <mergeCell ref="B5:I5"/>
    <mergeCell ref="B9:I9"/>
  </mergeCells>
  <pageMargins left="0.5" right="0.5" top="0.5" bottom="0.5" header="0.05" footer="0.25"/>
  <pageSetup paperSize="9" scale="90" orientation="portrait" horizontalDpi="4294967295" verticalDpi="4294967295" r:id="rId1"/>
  <headerFooter>
    <oddFooter>Page &amp;P of &amp;N</oddFooter>
  </headerFooter>
  <rowBreaks count="2" manualBreakCount="2">
    <brk id="43" max="8" man="1"/>
    <brk id="8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" sqref="F1:I2"/>
    </sheetView>
  </sheetViews>
  <sheetFormatPr defaultColWidth="9.140625" defaultRowHeight="15" zeroHeight="1" x14ac:dyDescent="0.25"/>
  <cols>
    <col min="1" max="1" width="3.140625" style="2" customWidth="1"/>
    <col min="2" max="2" width="6.85546875" style="8" bestFit="1" customWidth="1"/>
    <col min="3" max="3" width="56.7109375" style="2" bestFit="1" customWidth="1"/>
    <col min="4" max="4" width="11.85546875" style="2" customWidth="1"/>
    <col min="5" max="5" width="10.42578125" style="2" customWidth="1"/>
    <col min="6" max="8" width="10.7109375" style="2" customWidth="1"/>
    <col min="9" max="9" width="13" style="2" customWidth="1"/>
    <col min="10" max="10" width="9.140625" style="97" customWidth="1"/>
    <col min="11" max="11" width="10.140625" style="2" bestFit="1" customWidth="1"/>
    <col min="12" max="12" width="9.140625" style="2" customWidth="1"/>
    <col min="13" max="13" width="11" style="2" customWidth="1"/>
    <col min="14" max="15" width="9.5703125" style="2" customWidth="1"/>
    <col min="16" max="16384" width="9.140625" style="2"/>
  </cols>
  <sheetData>
    <row r="1" spans="2:15" ht="15" customHeight="1" x14ac:dyDescent="0.25">
      <c r="F1" s="159" t="s">
        <v>146</v>
      </c>
      <c r="G1" s="159"/>
      <c r="H1" s="159"/>
      <c r="I1" s="159"/>
    </row>
    <row r="2" spans="2:15" x14ac:dyDescent="0.25">
      <c r="C2" s="32"/>
      <c r="F2" s="159"/>
      <c r="G2" s="159"/>
      <c r="H2" s="159"/>
      <c r="I2" s="159"/>
    </row>
    <row r="3" spans="2:15" x14ac:dyDescent="0.25"/>
    <row r="4" spans="2:15" ht="15" customHeight="1" x14ac:dyDescent="0.25">
      <c r="B4" s="171" t="s">
        <v>75</v>
      </c>
      <c r="C4" s="171" t="s">
        <v>117</v>
      </c>
      <c r="D4" s="171" t="s">
        <v>97</v>
      </c>
      <c r="E4" s="171"/>
      <c r="F4" s="171"/>
      <c r="G4" s="171" t="s">
        <v>147</v>
      </c>
      <c r="H4" s="171"/>
      <c r="I4" s="106" t="s">
        <v>98</v>
      </c>
    </row>
    <row r="5" spans="2:15" s="27" customFormat="1" ht="18" customHeight="1" x14ac:dyDescent="0.25">
      <c r="B5" s="171"/>
      <c r="C5" s="171"/>
      <c r="D5" s="61" t="s">
        <v>150</v>
      </c>
      <c r="E5" s="116" t="s">
        <v>142</v>
      </c>
      <c r="F5" s="116" t="s">
        <v>151</v>
      </c>
      <c r="G5" s="116" t="s">
        <v>149</v>
      </c>
      <c r="H5" s="116" t="s">
        <v>148</v>
      </c>
      <c r="I5" s="61" t="s">
        <v>128</v>
      </c>
      <c r="J5" s="98"/>
    </row>
    <row r="6" spans="2:15" s="55" customFormat="1" x14ac:dyDescent="0.25">
      <c r="B6" s="63" t="s">
        <v>99</v>
      </c>
      <c r="C6" s="58" t="s">
        <v>5</v>
      </c>
      <c r="D6" s="129"/>
      <c r="E6" s="129"/>
      <c r="F6" s="130"/>
      <c r="G6" s="130"/>
      <c r="H6" s="130"/>
      <c r="I6" s="131"/>
      <c r="J6" s="99"/>
    </row>
    <row r="7" spans="2:15" s="4" customFormat="1" x14ac:dyDescent="0.25">
      <c r="B7" s="64"/>
      <c r="C7" s="54" t="s">
        <v>100</v>
      </c>
      <c r="D7" s="135">
        <v>44284.69</v>
      </c>
      <c r="E7" s="135">
        <v>40974</v>
      </c>
      <c r="F7" s="135">
        <v>24368</v>
      </c>
      <c r="G7" s="135">
        <v>123864.69</v>
      </c>
      <c r="H7" s="135">
        <v>73482</v>
      </c>
      <c r="I7" s="135">
        <v>107148</v>
      </c>
      <c r="J7" s="100"/>
      <c r="K7" s="89"/>
    </row>
    <row r="8" spans="2:15" s="4" customFormat="1" x14ac:dyDescent="0.25">
      <c r="B8" s="64"/>
      <c r="C8" s="54" t="s">
        <v>101</v>
      </c>
      <c r="D8" s="135">
        <v>390.59999999999991</v>
      </c>
      <c r="E8" s="135">
        <v>406</v>
      </c>
      <c r="F8" s="135">
        <v>955</v>
      </c>
      <c r="G8" s="135">
        <v>2466.6</v>
      </c>
      <c r="H8" s="135">
        <v>2380</v>
      </c>
      <c r="I8" s="135">
        <v>4130</v>
      </c>
      <c r="J8" s="93"/>
      <c r="K8" s="71"/>
    </row>
    <row r="9" spans="2:15" s="55" customFormat="1" x14ac:dyDescent="0.25">
      <c r="B9" s="63"/>
      <c r="C9" s="56" t="s">
        <v>6</v>
      </c>
      <c r="D9" s="136">
        <v>44675.590000000004</v>
      </c>
      <c r="E9" s="136">
        <v>41380</v>
      </c>
      <c r="F9" s="136">
        <v>25323</v>
      </c>
      <c r="G9" s="136">
        <v>126331.59000000001</v>
      </c>
      <c r="H9" s="136">
        <v>75862</v>
      </c>
      <c r="I9" s="136">
        <v>111278</v>
      </c>
      <c r="J9" s="100"/>
      <c r="K9" s="84"/>
      <c r="L9" s="84"/>
      <c r="M9" s="83"/>
      <c r="N9" s="86"/>
    </row>
    <row r="10" spans="2:15" s="4" customFormat="1" x14ac:dyDescent="0.25">
      <c r="B10" s="65" t="s">
        <v>102</v>
      </c>
      <c r="C10" s="59" t="s">
        <v>7</v>
      </c>
      <c r="D10" s="125"/>
      <c r="E10" s="137"/>
      <c r="F10" s="138"/>
      <c r="G10" s="137"/>
      <c r="H10" s="138"/>
      <c r="I10" s="135"/>
      <c r="J10" s="101"/>
      <c r="K10" s="89"/>
      <c r="L10" s="77"/>
      <c r="M10" s="71"/>
    </row>
    <row r="11" spans="2:15" s="4" customFormat="1" x14ac:dyDescent="0.25">
      <c r="B11" s="65"/>
      <c r="C11" s="33" t="s">
        <v>103</v>
      </c>
      <c r="D11" s="135">
        <v>22558.17</v>
      </c>
      <c r="E11" s="135">
        <v>21037</v>
      </c>
      <c r="F11" s="135">
        <v>13657</v>
      </c>
      <c r="G11" s="135">
        <v>63961.17</v>
      </c>
      <c r="H11" s="135">
        <v>40663</v>
      </c>
      <c r="I11" s="135">
        <v>58414</v>
      </c>
      <c r="J11" s="102"/>
      <c r="K11" s="77"/>
      <c r="L11" s="85"/>
      <c r="M11" s="83"/>
      <c r="N11" s="81"/>
      <c r="O11" s="81"/>
    </row>
    <row r="12" spans="2:15" s="4" customFormat="1" x14ac:dyDescent="0.25">
      <c r="B12" s="65"/>
      <c r="C12" s="33" t="s">
        <v>104</v>
      </c>
      <c r="D12" s="135">
        <v>175.94000000000005</v>
      </c>
      <c r="E12" s="135">
        <v>208</v>
      </c>
      <c r="F12" s="135">
        <v>80</v>
      </c>
      <c r="G12" s="135">
        <v>633.94000000000005</v>
      </c>
      <c r="H12" s="135">
        <v>248</v>
      </c>
      <c r="I12" s="135">
        <v>362</v>
      </c>
      <c r="J12" s="101"/>
      <c r="K12" s="89"/>
      <c r="L12" s="77"/>
    </row>
    <row r="13" spans="2:15" s="4" customFormat="1" x14ac:dyDescent="0.25">
      <c r="B13" s="65"/>
      <c r="C13" s="33" t="s">
        <v>105</v>
      </c>
      <c r="D13" s="135">
        <v>1169.9000000000001</v>
      </c>
      <c r="E13" s="135">
        <v>1164</v>
      </c>
      <c r="F13" s="135">
        <v>582</v>
      </c>
      <c r="G13" s="135">
        <v>3473.9</v>
      </c>
      <c r="H13" s="135">
        <v>1718</v>
      </c>
      <c r="I13" s="135">
        <v>2489</v>
      </c>
      <c r="J13" s="102"/>
      <c r="K13" s="77"/>
    </row>
    <row r="14" spans="2:15" s="4" customFormat="1" x14ac:dyDescent="0.25">
      <c r="B14" s="65"/>
      <c r="C14" s="33" t="s">
        <v>4</v>
      </c>
      <c r="D14" s="135">
        <v>11340.87000000001</v>
      </c>
      <c r="E14" s="135">
        <v>11282</v>
      </c>
      <c r="F14" s="135">
        <v>7348</v>
      </c>
      <c r="G14" s="135">
        <v>34050.87000000001</v>
      </c>
      <c r="H14" s="135">
        <v>23104</v>
      </c>
      <c r="I14" s="135">
        <v>33198</v>
      </c>
      <c r="J14" s="93"/>
    </row>
    <row r="15" spans="2:15" s="55" customFormat="1" x14ac:dyDescent="0.25">
      <c r="B15" s="66"/>
      <c r="C15" s="57" t="s">
        <v>106</v>
      </c>
      <c r="D15" s="136">
        <v>35244.880000000005</v>
      </c>
      <c r="E15" s="136">
        <v>33691</v>
      </c>
      <c r="F15" s="136">
        <v>21667</v>
      </c>
      <c r="G15" s="136">
        <v>102119.88</v>
      </c>
      <c r="H15" s="136">
        <v>65733</v>
      </c>
      <c r="I15" s="136">
        <v>94463</v>
      </c>
      <c r="J15" s="99"/>
    </row>
    <row r="16" spans="2:15" s="4" customFormat="1" x14ac:dyDescent="0.25">
      <c r="B16" s="62">
        <v>3</v>
      </c>
      <c r="C16" s="6" t="s">
        <v>107</v>
      </c>
      <c r="D16" s="136">
        <v>9430.7099999999991</v>
      </c>
      <c r="E16" s="136">
        <v>7689</v>
      </c>
      <c r="F16" s="136">
        <v>3656</v>
      </c>
      <c r="G16" s="136">
        <v>24211.710000000006</v>
      </c>
      <c r="H16" s="136">
        <v>10129</v>
      </c>
      <c r="I16" s="136">
        <v>16815</v>
      </c>
      <c r="J16" s="101"/>
    </row>
    <row r="17" spans="2:14" s="47" customFormat="1" x14ac:dyDescent="0.25">
      <c r="B17" s="62">
        <v>4</v>
      </c>
      <c r="C17" s="34" t="s">
        <v>119</v>
      </c>
      <c r="D17" s="149">
        <v>0</v>
      </c>
      <c r="E17" s="149">
        <v>0</v>
      </c>
      <c r="F17" s="133">
        <v>-453</v>
      </c>
      <c r="G17" s="149">
        <v>0</v>
      </c>
      <c r="H17" s="133">
        <v>-652</v>
      </c>
      <c r="I17" s="133">
        <v>-2407</v>
      </c>
      <c r="J17" s="103"/>
    </row>
    <row r="18" spans="2:14" s="4" customFormat="1" x14ac:dyDescent="0.25">
      <c r="B18" s="62">
        <v>5</v>
      </c>
      <c r="C18" s="6" t="s">
        <v>108</v>
      </c>
      <c r="D18" s="136">
        <v>9430.7099999999991</v>
      </c>
      <c r="E18" s="136">
        <v>7689</v>
      </c>
      <c r="F18" s="136">
        <v>3203</v>
      </c>
      <c r="G18" s="136">
        <v>24211.710000000006</v>
      </c>
      <c r="H18" s="136">
        <v>9477</v>
      </c>
      <c r="I18" s="136">
        <v>14408</v>
      </c>
      <c r="J18" s="101"/>
      <c r="K18" s="101"/>
      <c r="L18" s="101"/>
      <c r="M18" s="101"/>
      <c r="N18" s="101"/>
    </row>
    <row r="19" spans="2:14" s="4" customFormat="1" x14ac:dyDescent="0.25">
      <c r="B19" s="67">
        <v>6</v>
      </c>
      <c r="C19" s="34" t="s">
        <v>109</v>
      </c>
      <c r="D19" s="125"/>
      <c r="E19" s="135"/>
      <c r="F19" s="138"/>
      <c r="G19" s="137"/>
      <c r="H19" s="138"/>
      <c r="I19" s="135"/>
      <c r="J19" s="104"/>
      <c r="K19" s="104"/>
      <c r="L19" s="104"/>
      <c r="M19" s="104"/>
      <c r="N19" s="104"/>
    </row>
    <row r="20" spans="2:14" s="4" customFormat="1" x14ac:dyDescent="0.25">
      <c r="B20" s="67"/>
      <c r="C20" s="79" t="s">
        <v>120</v>
      </c>
      <c r="D20" s="125">
        <v>2167.04</v>
      </c>
      <c r="E20" s="125">
        <v>1901</v>
      </c>
      <c r="F20" s="125">
        <v>904</v>
      </c>
      <c r="G20" s="125">
        <v>5838.04</v>
      </c>
      <c r="H20" s="125">
        <v>2640</v>
      </c>
      <c r="I20" s="125">
        <v>4081</v>
      </c>
      <c r="J20" s="93"/>
      <c r="M20" s="89"/>
    </row>
    <row r="21" spans="2:14" s="4" customFormat="1" x14ac:dyDescent="0.25">
      <c r="B21" s="67"/>
      <c r="C21" s="79" t="s">
        <v>121</v>
      </c>
      <c r="D21" s="125">
        <v>232.64</v>
      </c>
      <c r="E21" s="125">
        <v>-127</v>
      </c>
      <c r="F21" s="125">
        <v>-302</v>
      </c>
      <c r="G21" s="125">
        <v>39.64</v>
      </c>
      <c r="H21" s="125">
        <v>-650</v>
      </c>
      <c r="I21" s="125">
        <v>-1091</v>
      </c>
      <c r="J21" s="93"/>
    </row>
    <row r="22" spans="2:14" s="4" customFormat="1" x14ac:dyDescent="0.25">
      <c r="B22" s="67"/>
      <c r="C22" s="88" t="s">
        <v>122</v>
      </c>
      <c r="D22" s="140">
        <v>0</v>
      </c>
      <c r="E22" s="140">
        <v>0</v>
      </c>
      <c r="F22" s="140">
        <v>0</v>
      </c>
      <c r="G22" s="140">
        <v>730</v>
      </c>
      <c r="H22" s="140">
        <v>0</v>
      </c>
      <c r="I22" s="140">
        <v>37</v>
      </c>
      <c r="J22" s="93"/>
    </row>
    <row r="23" spans="2:14" s="47" customFormat="1" x14ac:dyDescent="0.25">
      <c r="B23" s="67"/>
      <c r="C23" s="87" t="s">
        <v>110</v>
      </c>
      <c r="D23" s="140">
        <v>2399.6799999999998</v>
      </c>
      <c r="E23" s="140">
        <v>1774</v>
      </c>
      <c r="F23" s="140">
        <v>602</v>
      </c>
      <c r="G23" s="140">
        <v>6607.68</v>
      </c>
      <c r="H23" s="140">
        <v>1990</v>
      </c>
      <c r="I23" s="140">
        <v>3027</v>
      </c>
      <c r="J23" s="103"/>
    </row>
    <row r="24" spans="2:14" s="5" customFormat="1" ht="14.25" customHeight="1" x14ac:dyDescent="0.25">
      <c r="B24" s="68">
        <v>7</v>
      </c>
      <c r="C24" s="6" t="s">
        <v>111</v>
      </c>
      <c r="D24" s="136">
        <v>7031.0299999999988</v>
      </c>
      <c r="E24" s="136">
        <v>5914.7199999999921</v>
      </c>
      <c r="F24" s="136">
        <v>2601</v>
      </c>
      <c r="G24" s="136">
        <v>17604.030000000006</v>
      </c>
      <c r="H24" s="136">
        <v>7487</v>
      </c>
      <c r="I24" s="136">
        <v>11381</v>
      </c>
      <c r="J24" s="100"/>
      <c r="K24" s="144"/>
    </row>
    <row r="25" spans="2:14" s="4" customFormat="1" x14ac:dyDescent="0.25">
      <c r="B25" s="67">
        <v>8</v>
      </c>
      <c r="C25" s="34" t="s">
        <v>112</v>
      </c>
      <c r="D25" s="133">
        <v>-481.66478000863935</v>
      </c>
      <c r="E25" s="133">
        <v>10260</v>
      </c>
      <c r="F25" s="133">
        <v>-385</v>
      </c>
      <c r="G25" s="133">
        <v>13464.335219991361</v>
      </c>
      <c r="H25" s="133">
        <v>5650</v>
      </c>
      <c r="I25" s="133">
        <v>767</v>
      </c>
      <c r="J25" s="102"/>
      <c r="K25" s="77"/>
      <c r="L25" s="77"/>
    </row>
    <row r="26" spans="2:14" s="5" customFormat="1" x14ac:dyDescent="0.25">
      <c r="B26" s="68">
        <v>9</v>
      </c>
      <c r="C26" s="107" t="s">
        <v>8</v>
      </c>
      <c r="D26" s="136">
        <v>6549.3652199913595</v>
      </c>
      <c r="E26" s="136">
        <v>16175</v>
      </c>
      <c r="F26" s="136">
        <v>2216</v>
      </c>
      <c r="G26" s="136">
        <v>31068.365219991367</v>
      </c>
      <c r="H26" s="136">
        <v>13137</v>
      </c>
      <c r="I26" s="136">
        <v>12148</v>
      </c>
      <c r="J26" s="103"/>
    </row>
    <row r="27" spans="2:14" s="5" customFormat="1" x14ac:dyDescent="0.25">
      <c r="B27" s="68"/>
      <c r="C27" s="107" t="s">
        <v>132</v>
      </c>
      <c r="D27" s="132"/>
      <c r="E27" s="139">
        <v>0</v>
      </c>
      <c r="F27" s="117"/>
      <c r="G27" s="141"/>
      <c r="H27" s="117"/>
      <c r="I27" s="136"/>
      <c r="J27" s="103"/>
    </row>
    <row r="28" spans="2:14" s="5" customFormat="1" x14ac:dyDescent="0.25">
      <c r="B28" s="68"/>
      <c r="C28" s="109" t="s">
        <v>133</v>
      </c>
      <c r="D28" s="139">
        <v>5741.9993207204498</v>
      </c>
      <c r="E28" s="139">
        <v>5095</v>
      </c>
      <c r="F28" s="139">
        <v>2601</v>
      </c>
      <c r="G28" s="139">
        <v>14879.99932072045</v>
      </c>
      <c r="H28" s="139">
        <v>7487</v>
      </c>
      <c r="I28" s="139">
        <v>10886</v>
      </c>
      <c r="J28" s="103"/>
    </row>
    <row r="29" spans="2:14" s="5" customFormat="1" x14ac:dyDescent="0.25">
      <c r="B29" s="68"/>
      <c r="C29" s="109" t="s">
        <v>134</v>
      </c>
      <c r="D29" s="139">
        <v>1288.7306792795534</v>
      </c>
      <c r="E29" s="139">
        <v>820</v>
      </c>
      <c r="F29" s="139">
        <v>0</v>
      </c>
      <c r="G29" s="139">
        <v>2723.7306792795534</v>
      </c>
      <c r="H29" s="139">
        <v>0</v>
      </c>
      <c r="I29" s="139">
        <v>495</v>
      </c>
      <c r="J29" s="103"/>
    </row>
    <row r="30" spans="2:14" s="5" customFormat="1" x14ac:dyDescent="0.25">
      <c r="B30" s="68"/>
      <c r="C30" s="107" t="s">
        <v>135</v>
      </c>
      <c r="D30" s="136">
        <v>7030.7300000000032</v>
      </c>
      <c r="E30" s="136">
        <v>5915</v>
      </c>
      <c r="F30" s="136">
        <v>2601</v>
      </c>
      <c r="G30" s="136">
        <v>17603.730000000003</v>
      </c>
      <c r="H30" s="136">
        <v>7487</v>
      </c>
      <c r="I30" s="136">
        <v>11381</v>
      </c>
      <c r="J30" s="103"/>
    </row>
    <row r="31" spans="2:14" s="5" customFormat="1" x14ac:dyDescent="0.25">
      <c r="B31" s="68"/>
      <c r="C31" s="107" t="s">
        <v>136</v>
      </c>
      <c r="D31" s="132"/>
      <c r="E31" s="139"/>
      <c r="F31" s="132"/>
      <c r="G31" s="132"/>
      <c r="H31" s="132"/>
      <c r="I31" s="132"/>
      <c r="J31" s="103"/>
    </row>
    <row r="32" spans="2:14" s="5" customFormat="1" x14ac:dyDescent="0.25">
      <c r="B32" s="68"/>
      <c r="C32" s="109" t="s">
        <v>133</v>
      </c>
      <c r="D32" s="133">
        <v>-660.01513105487902</v>
      </c>
      <c r="E32" s="139">
        <v>10191</v>
      </c>
      <c r="F32" s="133">
        <v>-385</v>
      </c>
      <c r="G32" s="139">
        <v>13217.984868945121</v>
      </c>
      <c r="H32" s="139">
        <v>5650</v>
      </c>
      <c r="I32" s="133">
        <v>831</v>
      </c>
      <c r="J32" s="103"/>
    </row>
    <row r="33" spans="2:10" s="5" customFormat="1" x14ac:dyDescent="0.25">
      <c r="B33" s="68"/>
      <c r="C33" s="109" t="s">
        <v>134</v>
      </c>
      <c r="D33" s="139">
        <v>178.35035104624052</v>
      </c>
      <c r="E33" s="139">
        <v>69</v>
      </c>
      <c r="F33" s="139">
        <v>0</v>
      </c>
      <c r="G33" s="139">
        <v>246.35035104624052</v>
      </c>
      <c r="H33" s="139">
        <v>0</v>
      </c>
      <c r="I33" s="133">
        <v>-64</v>
      </c>
      <c r="J33" s="103"/>
    </row>
    <row r="34" spans="2:10" s="5" customFormat="1" x14ac:dyDescent="0.25">
      <c r="B34" s="68"/>
      <c r="C34" s="107" t="s">
        <v>137</v>
      </c>
      <c r="D34" s="132">
        <v>-481.6647800086385</v>
      </c>
      <c r="E34" s="136">
        <v>10260</v>
      </c>
      <c r="F34" s="132">
        <v>-385</v>
      </c>
      <c r="G34" s="136">
        <v>13464.335219991361</v>
      </c>
      <c r="H34" s="136">
        <v>5650</v>
      </c>
      <c r="I34" s="136">
        <v>767</v>
      </c>
      <c r="J34" s="103"/>
    </row>
    <row r="35" spans="2:10" s="4" customFormat="1" x14ac:dyDescent="0.25">
      <c r="B35" s="80">
        <v>10</v>
      </c>
      <c r="C35" s="6" t="s">
        <v>113</v>
      </c>
      <c r="D35" s="135">
        <v>1246.6600000000001</v>
      </c>
      <c r="E35" s="135">
        <v>1227.21</v>
      </c>
      <c r="F35" s="135">
        <v>1206</v>
      </c>
      <c r="G35" s="135">
        <v>1246.6600000000001</v>
      </c>
      <c r="H35" s="135">
        <v>1206</v>
      </c>
      <c r="I35" s="135">
        <v>1214</v>
      </c>
      <c r="J35" s="93"/>
    </row>
    <row r="36" spans="2:10" s="5" customFormat="1" ht="14.25" customHeight="1" x14ac:dyDescent="0.25">
      <c r="B36" s="69">
        <v>11</v>
      </c>
      <c r="C36" s="60" t="s">
        <v>9</v>
      </c>
      <c r="D36" s="134"/>
      <c r="E36" s="139"/>
      <c r="F36" s="134"/>
      <c r="G36" s="134"/>
      <c r="H36" s="134"/>
      <c r="I36" s="139">
        <v>77832</v>
      </c>
      <c r="J36" s="103"/>
    </row>
    <row r="37" spans="2:10" s="4" customFormat="1" x14ac:dyDescent="0.25">
      <c r="B37" s="65">
        <v>12</v>
      </c>
      <c r="C37" s="108" t="s">
        <v>114</v>
      </c>
      <c r="D37" s="125"/>
      <c r="E37" s="135"/>
      <c r="F37" s="126"/>
      <c r="G37" s="126"/>
      <c r="H37" s="126"/>
      <c r="I37" s="125"/>
      <c r="J37" s="93"/>
    </row>
    <row r="38" spans="2:10" s="4" customFormat="1" x14ac:dyDescent="0.25">
      <c r="B38" s="65"/>
      <c r="C38" s="108" t="s">
        <v>115</v>
      </c>
      <c r="D38" s="150">
        <v>23.221209172233706</v>
      </c>
      <c r="E38" s="150">
        <v>20.807518365577373</v>
      </c>
      <c r="F38" s="150">
        <v>10.79</v>
      </c>
      <c r="G38" s="150">
        <v>60.70721138543346</v>
      </c>
      <c r="H38" s="150">
        <v>31.16</v>
      </c>
      <c r="I38" s="150">
        <v>45.21</v>
      </c>
      <c r="J38" s="93"/>
    </row>
    <row r="39" spans="2:10" s="4" customFormat="1" x14ac:dyDescent="0.25">
      <c r="B39" s="70"/>
      <c r="C39" s="152" t="s">
        <v>116</v>
      </c>
      <c r="D39" s="151">
        <v>22.237786980376864</v>
      </c>
      <c r="E39" s="151">
        <v>19.745786125923541</v>
      </c>
      <c r="F39" s="151">
        <v>10.220000000000001</v>
      </c>
      <c r="G39" s="151">
        <v>58.139058105977597</v>
      </c>
      <c r="H39" s="151">
        <v>29.47</v>
      </c>
      <c r="I39" s="151">
        <v>42.93</v>
      </c>
      <c r="J39" s="93"/>
    </row>
    <row r="40" spans="2:10" x14ac:dyDescent="0.25"/>
  </sheetData>
  <mergeCells count="5">
    <mergeCell ref="D4:F4"/>
    <mergeCell ref="B4:B5"/>
    <mergeCell ref="C4:C5"/>
    <mergeCell ref="F1:I2"/>
    <mergeCell ref="G4:H4"/>
  </mergeCells>
  <pageMargins left="0.5" right="0.5" top="0.5" bottom="0.5" header="0.05" footer="0.25"/>
  <pageSetup paperSize="9" scale="92" orientation="landscape" r:id="rId1"/>
  <ignoredErrors>
    <ignoredError sqref="B10 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Index</vt:lpstr>
      <vt:lpstr>Fin &amp; Ops Metrics</vt:lpstr>
      <vt:lpstr>Income Statement</vt:lpstr>
      <vt:lpstr>'Fin &amp; Ops Metrics'!Print_Area</vt:lpstr>
      <vt:lpstr>'Fin &amp; Ops Metrics'!Print_Titles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ashag</dc:creator>
  <cp:lastModifiedBy>Damini Jhunjhunwala</cp:lastModifiedBy>
  <cp:lastPrinted>2021-02-01T11:39:35Z</cp:lastPrinted>
  <dcterms:created xsi:type="dcterms:W3CDTF">2019-09-17T06:00:08Z</dcterms:created>
  <dcterms:modified xsi:type="dcterms:W3CDTF">2021-02-01T20:21:39Z</dcterms:modified>
</cp:coreProperties>
</file>